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DieseArbeitsmappe"/>
  <mc:AlternateContent xmlns:mc="http://schemas.openxmlformats.org/markup-compatibility/2006">
    <mc:Choice Requires="x15">
      <x15ac:absPath xmlns:x15ac="http://schemas.microsoft.com/office/spreadsheetml/2010/11/ac" url="C:\Users\Panayiotis\Desktop\"/>
    </mc:Choice>
  </mc:AlternateContent>
  <xr:revisionPtr revIDLastSave="0" documentId="8_{8A0FB4F6-C4DA-4F46-A74B-671DD2255715}" xr6:coauthVersionLast="47" xr6:coauthVersionMax="47" xr10:uidLastSave="{00000000-0000-0000-0000-000000000000}"/>
  <bookViews>
    <workbookView xWindow="-12645" yWindow="-16395" windowWidth="29040" windowHeight="15720" tabRatio="637" xr2:uid="{00000000-000D-0000-FFFF-FFFF00000000}"/>
  </bookViews>
  <sheets>
    <sheet name="World Cup" sheetId="33" r:id="rId1"/>
    <sheet name="DailySchedule" sheetId="48" r:id="rId2"/>
    <sheet name="FairPlay" sheetId="3" r:id="rId3"/>
    <sheet name="HeadToHeadComp" sheetId="73"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r:id="rId10"/>
    <sheet name="TimeZone" sheetId="19" r:id="rId11"/>
    <sheet name="Help" sheetId="17" r:id="rId12"/>
    <sheet name="Groups" sheetId="26" state="hidden" r:id="rId13"/>
    <sheet name="Matches" sheetId="22" state="hidden" r:id="rId14"/>
    <sheet name="AssignThird" sheetId="44" state="hidden" r:id="rId15"/>
    <sheet name="ThirdPlaced" sheetId="45" state="hidden" r:id="rId16"/>
    <sheet name="Distinctness" sheetId="16" state="hidden" r:id="rId17"/>
    <sheet name="CalcA" sheetId="61" state="hidden" r:id="rId18"/>
    <sheet name="CalcB" sheetId="62" state="hidden" r:id="rId19"/>
    <sheet name="CalcC" sheetId="63" state="hidden" r:id="rId20"/>
    <sheet name="CalcD" sheetId="70" state="hidden" r:id="rId21"/>
    <sheet name="CalcE" sheetId="72" state="hidden" r:id="rId22"/>
    <sheet name="CalcF" sheetId="71" state="hidden" r:id="rId23"/>
    <sheet name="CalcG" sheetId="64" state="hidden" r:id="rId24"/>
    <sheet name="CalcH" sheetId="65" state="hidden" r:id="rId25"/>
    <sheet name="CalcI" sheetId="69" state="hidden" r:id="rId26"/>
    <sheet name="CalcJ" sheetId="66" state="hidden" r:id="rId27"/>
    <sheet name="CalcK" sheetId="68" state="hidden" r:id="rId28"/>
    <sheet name="CalcL" sheetId="67" state="hidden" r:id="rId29"/>
  </sheets>
  <definedNames>
    <definedName name="_xlnm.Print_Area" localSheetId="14">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E28" i="18" s="1"/>
  <c r="D54" i="26" s="1"/>
  <c r="I23" i="22" s="1"/>
  <c r="AC18" i="33" s="1"/>
  <c r="P23" i="66" s="1"/>
  <c r="C70" i="47" s="1"/>
  <c r="C4" i="18"/>
  <c r="C5" i="18"/>
  <c r="C6" i="18"/>
  <c r="C7" i="18"/>
  <c r="C8" i="18"/>
  <c r="E8" i="18"/>
  <c r="D62" i="26" s="1"/>
  <c r="D5" i="67" s="1"/>
  <c r="E10" i="18"/>
  <c r="E40" i="18"/>
  <c r="E4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AC85" i="73"/>
  <c r="G85" i="73"/>
  <c r="AN77" i="73"/>
  <c r="AC77" i="73"/>
  <c r="AA77" i="73"/>
  <c r="P77" i="73"/>
  <c r="AN69" i="73"/>
  <c r="AC69" i="73"/>
  <c r="R69" i="73"/>
  <c r="G69" i="73"/>
  <c r="AN61" i="73"/>
  <c r="AL61" i="73"/>
  <c r="AC61" i="73"/>
  <c r="AN53" i="73"/>
  <c r="AC53" i="73"/>
  <c r="R53" i="73"/>
  <c r="P53" i="73"/>
  <c r="G53" i="73"/>
  <c r="AN45" i="73"/>
  <c r="AC45" i="73"/>
  <c r="R45" i="73"/>
  <c r="G45" i="73"/>
  <c r="AN37" i="73"/>
  <c r="AL37" i="73"/>
  <c r="AC37" i="73"/>
  <c r="R37" i="73"/>
  <c r="P37" i="73"/>
  <c r="G37" i="73"/>
  <c r="AN29" i="73"/>
  <c r="AC29" i="73"/>
  <c r="R29" i="73"/>
  <c r="G29" i="73"/>
  <c r="AN21" i="73"/>
  <c r="AC21" i="73"/>
  <c r="R21" i="73"/>
  <c r="P21" i="73"/>
  <c r="G21" i="73"/>
  <c r="F21" i="73"/>
  <c r="E21" i="73"/>
  <c r="AN13" i="73"/>
  <c r="AC13" i="73"/>
  <c r="R13" i="73"/>
  <c r="G13" i="73"/>
  <c r="E139" i="18"/>
  <c r="AK3" i="73" s="1"/>
  <c r="E138" i="18"/>
  <c r="Z3" i="73" s="1"/>
  <c r="E137" i="18"/>
  <c r="O3" i="73" s="1"/>
  <c r="E140" i="18"/>
  <c r="D3" i="73" s="1"/>
  <c r="AN5" i="73"/>
  <c r="AC5" i="73"/>
  <c r="R5" i="73"/>
  <c r="P5" i="73"/>
  <c r="G5" i="73"/>
  <c r="E5" i="73"/>
  <c r="E122" i="18"/>
  <c r="D1" i="73" s="1"/>
  <c r="E174" i="18"/>
  <c r="C11" i="3" s="1"/>
  <c r="E130" i="18"/>
  <c r="B54" i="47" s="1"/>
  <c r="I17" i="3"/>
  <c r="B33" i="47"/>
  <c r="BV33" i="47" s="1"/>
  <c r="F71" i="47"/>
  <c r="F69"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47" i="28"/>
  <c r="KV47" i="28" s="1"/>
  <c r="B19" i="28"/>
  <c r="LV19" i="28" s="1"/>
  <c r="B12" i="28"/>
  <c r="LV12" i="28" s="1"/>
  <c r="GV47" i="28"/>
  <c r="EI47" i="28"/>
  <c r="BV61" i="28"/>
  <c r="AV47" i="28"/>
  <c r="F80"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D86" i="22"/>
  <c r="D85" i="22"/>
  <c r="D84" i="22"/>
  <c r="D83" i="22"/>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19" i="19"/>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H110" i="48"/>
  <c r="G110" i="48"/>
  <c r="H109" i="48"/>
  <c r="G109" i="48"/>
  <c r="H108" i="48"/>
  <c r="G108" i="48"/>
  <c r="H106" i="48"/>
  <c r="G106" i="48"/>
  <c r="H105" i="48"/>
  <c r="G105" i="48"/>
  <c r="H104" i="48"/>
  <c r="G104" i="48"/>
  <c r="H102"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c r="M106" i="22"/>
  <c r="M74" i="22" s="1"/>
  <c r="M105" i="22"/>
  <c r="M73" i="22"/>
  <c r="M104" i="22"/>
  <c r="M72" i="22" s="1"/>
  <c r="M103" i="22"/>
  <c r="M71" i="22"/>
  <c r="M102" i="22"/>
  <c r="M70" i="22"/>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13" i="19" s="1"/>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J5" i="44" s="1"/>
  <c r="E233" i="18"/>
  <c r="E111" i="18"/>
  <c r="H94" i="22" s="1"/>
  <c r="E263" i="18"/>
  <c r="E262" i="18"/>
  <c r="M3" i="48" s="1"/>
  <c r="E183" i="18"/>
  <c r="E149" i="18"/>
  <c r="E173" i="18"/>
  <c r="B145" i="48" s="1"/>
  <c r="E243" i="18"/>
  <c r="H8" i="30" s="1"/>
  <c r="E219" i="18"/>
  <c r="MB127" i="47" s="1"/>
  <c r="E118" i="18"/>
  <c r="H57" i="22" s="1"/>
  <c r="I70" i="48" s="1"/>
  <c r="E169" i="18"/>
  <c r="E207" i="18"/>
  <c r="GL131" i="28" s="1"/>
  <c r="E175" i="18"/>
  <c r="AR52" i="33" s="1"/>
  <c r="E247" i="18"/>
  <c r="E213" i="18"/>
  <c r="LG4" i="47" s="1"/>
  <c r="E160" i="18"/>
  <c r="E189" i="18"/>
  <c r="E201" i="18"/>
  <c r="E260" i="18"/>
  <c r="B3" i="48" s="1"/>
  <c r="E143" i="18"/>
  <c r="E128" i="18"/>
  <c r="C2" i="44" s="1"/>
  <c r="E124" i="18"/>
  <c r="A1" i="19" s="1"/>
  <c r="E221" i="18"/>
  <c r="H12" i="30" s="1"/>
  <c r="E172" i="18"/>
  <c r="E215" i="18"/>
  <c r="E236" i="18"/>
  <c r="H4" i="30" s="1"/>
  <c r="E109" i="18"/>
  <c r="H84" i="22" s="1"/>
  <c r="I104" i="48" s="1"/>
  <c r="E110" i="18"/>
  <c r="E222" i="18"/>
  <c r="B3" i="30"/>
  <c r="E229" i="18"/>
  <c r="B8" i="30" s="1"/>
  <c r="E230" i="18"/>
  <c r="B135" i="28" s="1"/>
  <c r="E235" i="18"/>
  <c r="B9" i="30"/>
  <c r="E204" i="18"/>
  <c r="B1" i="28" s="1"/>
  <c r="E209" i="18"/>
  <c r="IM4" i="47" s="1"/>
  <c r="E259" i="18"/>
  <c r="B137" i="48"/>
  <c r="E177" i="18"/>
  <c r="C5" i="44" s="1"/>
  <c r="E146" i="18"/>
  <c r="E151" i="18"/>
  <c r="E193" i="18"/>
  <c r="B3" i="3" s="1"/>
  <c r="E244" i="18"/>
  <c r="B136" i="47" s="1"/>
  <c r="E205" i="18"/>
  <c r="B3" i="47" s="1"/>
  <c r="E113" i="18"/>
  <c r="H47" i="22" s="1"/>
  <c r="E171" i="18"/>
  <c r="K109" i="22" s="1"/>
  <c r="R77" i="33" s="1"/>
  <c r="E231" i="18"/>
  <c r="B138" i="28" s="1"/>
  <c r="E196" i="18"/>
  <c r="L1" i="18" s="1"/>
  <c r="E206" i="18"/>
  <c r="F4" i="28" s="1"/>
  <c r="E234" i="18"/>
  <c r="E254" i="18"/>
  <c r="D3" i="48" s="1"/>
  <c r="E180" i="18"/>
  <c r="AL31" i="33" s="1"/>
  <c r="E156" i="18"/>
  <c r="E154" i="18"/>
  <c r="E212" i="18"/>
  <c r="E191" i="18"/>
  <c r="E245" i="18"/>
  <c r="E162" i="18"/>
  <c r="E104" i="18"/>
  <c r="H65" i="22" s="1"/>
  <c r="E227" i="18"/>
  <c r="B7" i="30" s="1"/>
  <c r="E135" i="18"/>
  <c r="E256" i="18"/>
  <c r="B93" i="48" s="1"/>
  <c r="E150" i="18"/>
  <c r="E232" i="18"/>
  <c r="B139" i="47" s="1"/>
  <c r="E141" i="18"/>
  <c r="R96" i="33" s="1"/>
  <c r="E211" i="18"/>
  <c r="FQ4" i="47" s="1"/>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B89" i="47" s="1"/>
  <c r="E161" i="18"/>
  <c r="E210" i="18"/>
  <c r="IC127" i="47" s="1"/>
  <c r="E252" i="18"/>
  <c r="G3" i="48"/>
  <c r="E181" i="18"/>
  <c r="AN31" i="33" s="1"/>
  <c r="E142" i="18"/>
  <c r="E237" i="18"/>
  <c r="O4" i="30" s="1"/>
  <c r="E105" i="18"/>
  <c r="H10" i="22" s="1"/>
  <c r="H11" i="33" s="1"/>
  <c r="E195" i="18"/>
  <c r="E216" i="18"/>
  <c r="B115" i="28" s="1"/>
  <c r="JV115" i="28" s="1"/>
  <c r="E107" i="18"/>
  <c r="H46" i="22" s="1"/>
  <c r="I55" i="48" s="1"/>
  <c r="E167" i="18"/>
  <c r="E242" i="18"/>
  <c r="H14" i="30" s="1"/>
  <c r="E208" i="18"/>
  <c r="GL132" i="28" s="1"/>
  <c r="E250" i="18"/>
  <c r="B1" i="48" s="1"/>
  <c r="E121" i="18"/>
  <c r="E1" i="33" s="1"/>
  <c r="E114" i="18"/>
  <c r="E218" i="18"/>
  <c r="B123" i="28" s="1"/>
  <c r="DI125" i="28" s="1"/>
  <c r="E176" i="18"/>
  <c r="C3" i="29" s="1"/>
  <c r="E106" i="18"/>
  <c r="H22" i="22" s="1"/>
  <c r="E155" i="18"/>
  <c r="E239" i="18"/>
  <c r="H6" i="30" s="1"/>
  <c r="E144" i="18"/>
  <c r="B2" i="3"/>
  <c r="E246" i="18"/>
  <c r="E153" i="18"/>
  <c r="E134" i="18"/>
  <c r="F2" i="33" s="1"/>
  <c r="E226" i="18"/>
  <c r="B5" i="30" s="1"/>
  <c r="E158" i="18"/>
  <c r="E127" i="18"/>
  <c r="B1" i="29" s="1"/>
  <c r="E108" i="18"/>
  <c r="H26" i="22" s="1"/>
  <c r="I30" i="48" s="1"/>
  <c r="E253" i="18"/>
  <c r="C3" i="48" s="1"/>
  <c r="E240" i="18"/>
  <c r="H7" i="30" s="1"/>
  <c r="E190" i="18"/>
  <c r="J5" i="16" s="1"/>
  <c r="E148" i="18"/>
  <c r="E185" i="18"/>
  <c r="I3" i="48" s="1"/>
  <c r="E187" i="18"/>
  <c r="E258" i="18"/>
  <c r="B129" i="48" s="1"/>
  <c r="E184" i="18"/>
  <c r="J3" i="48" s="1"/>
  <c r="E157" i="18"/>
  <c r="E145" i="18"/>
  <c r="E116" i="18"/>
  <c r="H97" i="22" s="1"/>
  <c r="I121" i="48" s="1"/>
  <c r="E117" i="18"/>
  <c r="H5" i="22" s="1"/>
  <c r="E166" i="18"/>
  <c r="E159" i="18"/>
  <c r="E223" i="18"/>
  <c r="H3" i="30" s="1"/>
  <c r="E198" i="18"/>
  <c r="G4" i="19" s="1"/>
  <c r="E164" i="18"/>
  <c r="E115" i="18"/>
  <c r="H52" i="22" s="1"/>
  <c r="H31" i="33" s="1"/>
  <c r="E238" i="18"/>
  <c r="E112" i="18"/>
  <c r="H99" i="22" s="1"/>
  <c r="I124" i="48" s="1"/>
  <c r="E170" i="18"/>
  <c r="K108" i="22" s="1"/>
  <c r="F77" i="33" s="1"/>
  <c r="E255" i="18"/>
  <c r="E3" i="48" s="1"/>
  <c r="E182" i="18"/>
  <c r="AL44" i="33" s="1"/>
  <c r="E179" i="18"/>
  <c r="D7" i="44" s="1"/>
  <c r="E147" i="18"/>
  <c r="E152" i="18"/>
  <c r="E136" i="18"/>
  <c r="E192" i="18"/>
  <c r="E224" i="18"/>
  <c r="HS4" i="47" s="1"/>
  <c r="E168" i="18"/>
  <c r="E165" i="18"/>
  <c r="E103" i="18"/>
  <c r="H89" i="22" s="1"/>
  <c r="I110" i="48" s="1"/>
  <c r="IB128" i="28"/>
  <c r="JO128" i="28"/>
  <c r="HO128" i="28"/>
  <c r="LO128" i="28"/>
  <c r="AB128" i="28"/>
  <c r="BB128" i="28"/>
  <c r="DB128" i="28"/>
  <c r="EB128" i="28"/>
  <c r="J82" i="32"/>
  <c r="G82" i="32" s="1"/>
  <c r="G34" i="32"/>
  <c r="K5" i="44"/>
  <c r="DS4" i="47"/>
  <c r="MF127" i="47"/>
  <c r="ES4" i="47"/>
  <c r="EF127" i="47"/>
  <c r="EF4" i="47"/>
  <c r="ES4" i="28"/>
  <c r="DF4" i="28"/>
  <c r="LF4" i="28"/>
  <c r="GS4" i="28"/>
  <c r="CS129" i="28"/>
  <c r="HS129" i="28"/>
  <c r="FF129" i="28"/>
  <c r="EF4" i="28"/>
  <c r="S4" i="28"/>
  <c r="HT4" i="47"/>
  <c r="GT127" i="47"/>
  <c r="FG4" i="47"/>
  <c r="MG127" i="47"/>
  <c r="KT4" i="47"/>
  <c r="AG127" i="47"/>
  <c r="MG4" i="47"/>
  <c r="CT129" i="28"/>
  <c r="LG4" i="28"/>
  <c r="BG4" i="28"/>
  <c r="BT4" i="28"/>
  <c r="FG4" i="28"/>
  <c r="KG129" i="28"/>
  <c r="KT4" i="28"/>
  <c r="AG4" i="47"/>
  <c r="FT129" i="28"/>
  <c r="MG129" i="28"/>
  <c r="IT4" i="28"/>
  <c r="AG129" i="28"/>
  <c r="T4" i="47"/>
  <c r="GT129" i="28"/>
  <c r="H95" i="22"/>
  <c r="F5" i="3"/>
  <c r="C5" i="3"/>
  <c r="I5" i="3"/>
  <c r="IP4" i="47"/>
  <c r="EC127" i="47"/>
  <c r="CP4" i="47"/>
  <c r="GC4" i="47"/>
  <c r="FP127" i="47"/>
  <c r="FP4" i="47"/>
  <c r="BP4" i="47"/>
  <c r="BC127" i="47"/>
  <c r="HC4" i="47"/>
  <c r="DC4" i="47"/>
  <c r="DC4" i="28"/>
  <c r="CP129" i="28"/>
  <c r="IC4" i="28"/>
  <c r="CC129" i="28"/>
  <c r="P129" i="28"/>
  <c r="CC4" i="28"/>
  <c r="BP4" i="28"/>
  <c r="HC4" i="28"/>
  <c r="GC129" i="28"/>
  <c r="KP4" i="28"/>
  <c r="P4" i="47"/>
  <c r="EP4" i="28"/>
  <c r="KP129" i="28"/>
  <c r="C1" i="45"/>
  <c r="H85" i="22"/>
  <c r="H34" i="22"/>
  <c r="I43" i="48" s="1"/>
  <c r="H23" i="22"/>
  <c r="I28" i="48" s="1"/>
  <c r="M4" i="28"/>
  <c r="BM4" i="28"/>
  <c r="H15" i="22"/>
  <c r="H79" i="22"/>
  <c r="H78" i="22"/>
  <c r="H104" i="22"/>
  <c r="I132" i="48" s="1"/>
  <c r="H7" i="22"/>
  <c r="H91" i="22"/>
  <c r="H72" i="22"/>
  <c r="AC31" i="33"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83" i="22"/>
  <c r="I102" i="48" s="1"/>
  <c r="H56" i="22"/>
  <c r="B31" i="33" s="1"/>
  <c r="H4" i="22"/>
  <c r="B11" i="33" s="1"/>
  <c r="C3" i="32"/>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LQ127" i="47"/>
  <c r="ID4" i="47"/>
  <c r="HQ127" i="47"/>
  <c r="GD4" i="47"/>
  <c r="ED4" i="47"/>
  <c r="DQ127" i="47"/>
  <c r="CD4" i="47"/>
  <c r="JQ4" i="47"/>
  <c r="HQ4" i="47"/>
  <c r="DQ4" i="47"/>
  <c r="DD127" i="47"/>
  <c r="BQ4" i="47"/>
  <c r="KQ127" i="47"/>
  <c r="JD4" i="47"/>
  <c r="IQ127" i="47"/>
  <c r="HD4" i="47"/>
  <c r="GQ127" i="47"/>
  <c r="FD4" i="47"/>
  <c r="CQ127" i="47"/>
  <c r="BD4" i="47"/>
  <c r="KQ4" i="47"/>
  <c r="KD127" i="47"/>
  <c r="IQ4" i="47"/>
  <c r="GQ4" i="47"/>
  <c r="GD127" i="47"/>
  <c r="EQ4" i="47"/>
  <c r="ED127" i="47"/>
  <c r="CQ4" i="47"/>
  <c r="CD127" i="47"/>
  <c r="JQ129" i="28"/>
  <c r="ED4" i="28"/>
  <c r="JD129" i="28"/>
  <c r="AD4" i="28"/>
  <c r="BQ4" i="28"/>
  <c r="GD129" i="28"/>
  <c r="MD129" i="28"/>
  <c r="DQ4" i="28"/>
  <c r="GQ4" i="28"/>
  <c r="AQ4" i="28"/>
  <c r="DQ129" i="28"/>
  <c r="DD129" i="28"/>
  <c r="BD4" i="28"/>
  <c r="KQ129" i="28"/>
  <c r="LD129" i="28"/>
  <c r="CQ4" i="28"/>
  <c r="EQ129" i="28"/>
  <c r="HD4" i="28"/>
  <c r="LQ4" i="28"/>
  <c r="EQ4" i="28"/>
  <c r="KD4" i="28"/>
  <c r="BD129" i="28"/>
  <c r="JD4" i="28"/>
  <c r="GD4" i="28"/>
  <c r="FQ129" i="28"/>
  <c r="FD4" i="28"/>
  <c r="KQ4" i="28"/>
  <c r="ID4" i="28"/>
  <c r="IQ129" i="28"/>
  <c r="FD129" i="28"/>
  <c r="Q127" i="47"/>
  <c r="KD129" i="28"/>
  <c r="JQ4" i="28"/>
  <c r="MD4" i="28"/>
  <c r="ED129" i="28"/>
  <c r="HD129" i="28"/>
  <c r="CD4" i="28"/>
  <c r="AQ129" i="28"/>
  <c r="D3" i="32"/>
  <c r="D3" i="29"/>
  <c r="BR4" i="47"/>
  <c r="AE129" i="28"/>
  <c r="Q62" i="33"/>
  <c r="W52" i="33"/>
  <c r="F82" i="33"/>
  <c r="N62" i="33"/>
  <c r="T62" i="33"/>
  <c r="E52" i="33"/>
  <c r="L100" i="33"/>
  <c r="B52" i="33"/>
  <c r="B123" i="47"/>
  <c r="KI123" i="47" s="1"/>
  <c r="I2" i="33"/>
  <c r="B89" i="28"/>
  <c r="I89" i="28" s="1"/>
  <c r="AY129" i="47"/>
  <c r="Y129" i="47"/>
  <c r="HL129" i="47"/>
  <c r="LL129" i="47"/>
  <c r="CY131" i="28"/>
  <c r="HL131" i="28"/>
  <c r="CL129" i="47"/>
  <c r="DL129" i="47"/>
  <c r="JL129" i="47"/>
  <c r="FY131" i="28"/>
  <c r="KY131" i="28"/>
  <c r="CL131" i="28"/>
  <c r="GY131" i="28"/>
  <c r="H40" i="22"/>
  <c r="H105" i="22"/>
  <c r="I134" i="48" s="1"/>
  <c r="H74" i="22"/>
  <c r="AF31" i="33" s="1"/>
  <c r="H16" i="22"/>
  <c r="H111" i="22"/>
  <c r="L86" i="33" s="1"/>
  <c r="KL130" i="47"/>
  <c r="EL130" i="47"/>
  <c r="JY130" i="47"/>
  <c r="LL130" i="47"/>
  <c r="HL130" i="47"/>
  <c r="IY130" i="47"/>
  <c r="GY130" i="47"/>
  <c r="KL132" i="28"/>
  <c r="EY132" i="28"/>
  <c r="LL132" i="28"/>
  <c r="Y132" i="28"/>
  <c r="H70" i="22"/>
  <c r="I86" i="48" s="1"/>
  <c r="H59" i="22"/>
  <c r="N36" i="33" s="1"/>
  <c r="H81" i="22"/>
  <c r="H113" i="22"/>
  <c r="H96" i="22"/>
  <c r="I120" i="48" s="1"/>
  <c r="H20" i="22"/>
  <c r="I25" i="48" s="1"/>
  <c r="H44" i="22"/>
  <c r="Z26" i="33" s="1"/>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AI106" i="47" s="1"/>
  <c r="B106" i="28"/>
  <c r="I106" i="28" s="1"/>
  <c r="KO128" i="28"/>
  <c r="GO128" i="28"/>
  <c r="CO128" i="28"/>
  <c r="DO128" i="28"/>
  <c r="GB128" i="28"/>
  <c r="KB128" i="28"/>
  <c r="BO128" i="28"/>
  <c r="O128" i="28"/>
  <c r="LB128" i="28"/>
  <c r="HB128" i="28"/>
  <c r="MB128" i="28"/>
  <c r="JB128" i="28"/>
  <c r="IO128" i="28"/>
  <c r="FB128" i="28"/>
  <c r="EO128" i="28"/>
  <c r="FO128" i="28"/>
  <c r="AO128" i="28"/>
  <c r="CB128" i="28"/>
  <c r="W16" i="33"/>
  <c r="EI115" i="28"/>
  <c r="DV115" i="28"/>
  <c r="KV115" i="28"/>
  <c r="BV115" i="28"/>
  <c r="I4" i="48"/>
  <c r="I143" i="48"/>
  <c r="I82" i="28"/>
  <c r="I22" i="48"/>
  <c r="GV89" i="28"/>
  <c r="DI89" i="28"/>
  <c r="EV89" i="28"/>
  <c r="DV89" i="28"/>
  <c r="KI89" i="28"/>
  <c r="CV89" i="28"/>
  <c r="BV123" i="47"/>
  <c r="II123" i="47"/>
  <c r="DV123" i="47"/>
  <c r="I19" i="28"/>
  <c r="I75" i="28"/>
  <c r="I47" i="28"/>
  <c r="AI106" i="28"/>
  <c r="BV106" i="28"/>
  <c r="CV106" i="28"/>
  <c r="LV106" i="28"/>
  <c r="FV106" i="28"/>
  <c r="V106" i="28"/>
  <c r="EI106" i="28"/>
  <c r="HI106" i="28"/>
  <c r="DI106" i="28"/>
  <c r="DV106" i="28"/>
  <c r="FI106" i="28"/>
  <c r="II106" i="28"/>
  <c r="HV106" i="28"/>
  <c r="KI106" i="28"/>
  <c r="LI106" i="28"/>
  <c r="BI106" i="28"/>
  <c r="JV106" i="28"/>
  <c r="KV106" i="28"/>
  <c r="JI106" i="28"/>
  <c r="GI106" i="28"/>
  <c r="EV106" i="28"/>
  <c r="KI125" i="28"/>
  <c r="FV125" i="28"/>
  <c r="JV125" i="28"/>
  <c r="BV125" i="28"/>
  <c r="GV125" i="28"/>
  <c r="LI125" i="28"/>
  <c r="BI125" i="28"/>
  <c r="AV125" i="28"/>
  <c r="EI125" i="28"/>
  <c r="IV125" i="28"/>
  <c r="I61" i="28"/>
  <c r="I57" i="48"/>
  <c r="I118" i="48"/>
  <c r="BV106" i="47"/>
  <c r="JI106" i="47"/>
  <c r="BI106" i="47"/>
  <c r="KV106" i="47"/>
  <c r="I52" i="48"/>
  <c r="I12" i="28"/>
  <c r="W26" i="33"/>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JC102" i="47"/>
  <c r="JF102" i="47" s="1"/>
  <c r="FC102" i="47"/>
  <c r="BC102" i="47"/>
  <c r="BF102" i="47" s="1"/>
  <c r="IP102" i="47"/>
  <c r="IQ102" i="47" s="1"/>
  <c r="IR102" i="47" s="1"/>
  <c r="EP102" i="47"/>
  <c r="EQ102" i="47" s="1"/>
  <c r="ER102" i="47" s="1"/>
  <c r="AP102" i="47"/>
  <c r="AS102" i="47" s="1"/>
  <c r="LP102" i="47"/>
  <c r="LS102" i="47" s="1"/>
  <c r="HP102" i="47"/>
  <c r="HS102" i="47" s="1"/>
  <c r="DP102" i="47"/>
  <c r="DQ102" i="47" s="1"/>
  <c r="DR102" i="47" s="1"/>
  <c r="P102" i="47"/>
  <c r="IC102" i="47"/>
  <c r="IF102" i="47" s="1"/>
  <c r="AC102" i="47"/>
  <c r="AD102" i="47" s="1"/>
  <c r="AE102" i="47" s="1"/>
  <c r="LC95" i="47"/>
  <c r="LF95" i="47" s="1"/>
  <c r="HC95" i="47"/>
  <c r="DC95" i="47"/>
  <c r="DD95" i="47" s="1"/>
  <c r="DE95" i="47" s="1"/>
  <c r="KP95" i="47"/>
  <c r="KS95" i="47" s="1"/>
  <c r="GP95" i="47"/>
  <c r="GQ95" i="47" s="1"/>
  <c r="GR95" i="47" s="1"/>
  <c r="CP95" i="47"/>
  <c r="CQ95" i="47" s="1"/>
  <c r="CR95" i="47" s="1"/>
  <c r="KC95" i="47"/>
  <c r="KD95" i="47" s="1"/>
  <c r="KE95" i="47" s="1"/>
  <c r="GC95" i="47"/>
  <c r="GD95" i="47" s="1"/>
  <c r="GE95" i="47" s="1"/>
  <c r="CC95" i="47"/>
  <c r="CD95" i="47" s="1"/>
  <c r="CE95" i="47" s="1"/>
  <c r="JP95" i="47"/>
  <c r="FP95" i="47"/>
  <c r="FS95" i="47" s="1"/>
  <c r="BP95" i="47"/>
  <c r="BQ95" i="47" s="1"/>
  <c r="BR95" i="47" s="1"/>
  <c r="JC95" i="47"/>
  <c r="JD95" i="47" s="1"/>
  <c r="JE95" i="47" s="1"/>
  <c r="FC95" i="47"/>
  <c r="FF95" i="47" s="1"/>
  <c r="BC95" i="47"/>
  <c r="BF95" i="47" s="1"/>
  <c r="AC95" i="47"/>
  <c r="AF95" i="47" s="1"/>
  <c r="IP95" i="47"/>
  <c r="IQ95" i="47" s="1"/>
  <c r="IR95" i="47" s="1"/>
  <c r="EP95" i="47"/>
  <c r="AP95" i="47"/>
  <c r="AQ95" i="47" s="1"/>
  <c r="AR95" i="47" s="1"/>
  <c r="MC95" i="47"/>
  <c r="MF95" i="47" s="1"/>
  <c r="IC95" i="47"/>
  <c r="IF95" i="47" s="1"/>
  <c r="EC95" i="47"/>
  <c r="ED95" i="47" s="1"/>
  <c r="EE95" i="47" s="1"/>
  <c r="P95" i="47"/>
  <c r="S95" i="47" s="1"/>
  <c r="LP95" i="47"/>
  <c r="LQ95" i="47" s="1"/>
  <c r="LR95" i="47" s="1"/>
  <c r="HP95" i="47"/>
  <c r="HS95" i="47" s="1"/>
  <c r="DP95" i="47"/>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JC90" i="47"/>
  <c r="JD90" i="47" s="1"/>
  <c r="JE90" i="47" s="1"/>
  <c r="FC90" i="47"/>
  <c r="FD90" i="47" s="1"/>
  <c r="FE90" i="47" s="1"/>
  <c r="BC90" i="47"/>
  <c r="BF90" i="47" s="1"/>
  <c r="IP90" i="47"/>
  <c r="IS90" i="47" s="1"/>
  <c r="EP90" i="47"/>
  <c r="ES90" i="47" s="1"/>
  <c r="AP90" i="47"/>
  <c r="AQ90" i="47" s="1"/>
  <c r="AR90" i="47" s="1"/>
  <c r="HP90" i="47"/>
  <c r="HS90" i="47" s="1"/>
  <c r="IC90" i="47"/>
  <c r="LC90" i="47"/>
  <c r="LF90" i="47" s="1"/>
  <c r="HC90" i="47"/>
  <c r="HD90" i="47" s="1"/>
  <c r="HE90" i="47" s="1"/>
  <c r="DC90" i="47"/>
  <c r="DD90" i="47" s="1"/>
  <c r="DE90" i="47" s="1"/>
  <c r="KC90" i="47"/>
  <c r="KF90" i="47" s="1"/>
  <c r="GC90" i="47"/>
  <c r="GD90" i="47" s="1"/>
  <c r="GE90" i="47" s="1"/>
  <c r="CC90" i="47"/>
  <c r="CD90" i="47" s="1"/>
  <c r="CE90" i="47" s="1"/>
  <c r="KP90" i="47"/>
  <c r="KQ90" i="47" s="1"/>
  <c r="KR90" i="47" s="1"/>
  <c r="GP90" i="47"/>
  <c r="GQ90" i="47" s="1"/>
  <c r="GR90" i="47" s="1"/>
  <c r="CP90" i="47"/>
  <c r="CS90" i="47" s="1"/>
  <c r="DP90" i="47"/>
  <c r="DS90" i="47" s="1"/>
  <c r="JP90" i="47"/>
  <c r="JS90" i="47" s="1"/>
  <c r="FP90" i="47"/>
  <c r="FS90" i="47" s="1"/>
  <c r="BP90" i="47"/>
  <c r="BQ90" i="47" s="1"/>
  <c r="BR90" i="47" s="1"/>
  <c r="MC90" i="47"/>
  <c r="MF90" i="47" s="1"/>
  <c r="EC90" i="47"/>
  <c r="ED90" i="47" s="1"/>
  <c r="EE90" i="47" s="1"/>
  <c r="AC90" i="47"/>
  <c r="LP90" i="47"/>
  <c r="LQ90" i="47" s="1"/>
  <c r="LR90" i="47" s="1"/>
  <c r="P90" i="47"/>
  <c r="S90" i="47" s="1"/>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MC93" i="47"/>
  <c r="MF93" i="47" s="1"/>
  <c r="LP93" i="47"/>
  <c r="LS93" i="47" s="1"/>
  <c r="LC93" i="47"/>
  <c r="LD93" i="47" s="1"/>
  <c r="LE93" i="47" s="1"/>
  <c r="KP93" i="47"/>
  <c r="KQ93" i="47" s="1"/>
  <c r="KR93" i="47" s="1"/>
  <c r="KC93" i="47"/>
  <c r="KF93" i="47" s="1"/>
  <c r="JP93" i="47"/>
  <c r="JC93" i="47"/>
  <c r="JD93" i="47" s="1"/>
  <c r="JE93" i="47" s="1"/>
  <c r="IP93" i="47"/>
  <c r="IQ93" i="47" s="1"/>
  <c r="IR93" i="47" s="1"/>
  <c r="IC93" i="47"/>
  <c r="IF93" i="47" s="1"/>
  <c r="HP93" i="47"/>
  <c r="HS93" i="47" s="1"/>
  <c r="HC93" i="47"/>
  <c r="HD93" i="47" s="1"/>
  <c r="HE93" i="47" s="1"/>
  <c r="GP93" i="47"/>
  <c r="GQ93" i="47" s="1"/>
  <c r="GR93" i="47" s="1"/>
  <c r="GC93" i="47"/>
  <c r="GD93" i="47" s="1"/>
  <c r="GE93" i="47" s="1"/>
  <c r="FP93" i="47"/>
  <c r="FQ93" i="47" s="1"/>
  <c r="FR93" i="47" s="1"/>
  <c r="FC93" i="47"/>
  <c r="FD93" i="47" s="1"/>
  <c r="FE93" i="47" s="1"/>
  <c r="EP93" i="47"/>
  <c r="EQ93" i="47" s="1"/>
  <c r="ER93" i="47" s="1"/>
  <c r="EC93" i="47"/>
  <c r="ED93" i="47" s="1"/>
  <c r="EE93" i="47" s="1"/>
  <c r="DP93" i="47"/>
  <c r="DS93" i="47" s="1"/>
  <c r="DC93" i="47"/>
  <c r="DD93" i="47" s="1"/>
  <c r="DE93" i="47" s="1"/>
  <c r="CP93" i="47"/>
  <c r="CS93" i="47" s="1"/>
  <c r="CC93" i="47"/>
  <c r="CD93" i="47" s="1"/>
  <c r="CE93" i="47" s="1"/>
  <c r="BP93" i="47"/>
  <c r="BC93" i="47"/>
  <c r="BF93" i="47" s="1"/>
  <c r="AP93" i="47"/>
  <c r="AS93" i="47" s="1"/>
  <c r="AC93" i="47"/>
  <c r="AD93" i="47" s="1"/>
  <c r="AE93" i="47" s="1"/>
  <c r="P93" i="47"/>
  <c r="S93" i="47" s="1"/>
  <c r="IQ100" i="47"/>
  <c r="IR100" i="47" s="1"/>
  <c r="LP101" i="47"/>
  <c r="LS101" i="47" s="1"/>
  <c r="HP101" i="47"/>
  <c r="HS101" i="47" s="1"/>
  <c r="DP101" i="47"/>
  <c r="DQ101" i="47" s="1"/>
  <c r="DR101" i="47" s="1"/>
  <c r="MC101" i="47"/>
  <c r="IC101" i="47"/>
  <c r="ID101" i="47" s="1"/>
  <c r="IE101" i="47" s="1"/>
  <c r="LC101" i="47"/>
  <c r="LD101" i="47" s="1"/>
  <c r="LE101" i="47" s="1"/>
  <c r="HC101" i="47"/>
  <c r="HD101" i="47" s="1"/>
  <c r="HE101" i="47" s="1"/>
  <c r="DC101" i="47"/>
  <c r="DF101" i="47" s="1"/>
  <c r="JP101" i="47"/>
  <c r="JQ101" i="47" s="1"/>
  <c r="JR101" i="47" s="1"/>
  <c r="BP101" i="47"/>
  <c r="BS101" i="47" s="1"/>
  <c r="KP101" i="47"/>
  <c r="KS101" i="47" s="1"/>
  <c r="GP101" i="47"/>
  <c r="GS101" i="47" s="1"/>
  <c r="CP101" i="47"/>
  <c r="CQ101" i="47" s="1"/>
  <c r="CR101" i="47" s="1"/>
  <c r="KC101" i="47"/>
  <c r="KF101" i="47" s="1"/>
  <c r="GC101" i="47"/>
  <c r="GD101" i="47" s="1"/>
  <c r="GE101" i="47" s="1"/>
  <c r="CC101" i="47"/>
  <c r="CF101" i="47" s="1"/>
  <c r="FP101" i="47"/>
  <c r="FS101" i="47" s="1"/>
  <c r="AP101" i="47"/>
  <c r="AQ101" i="47" s="1"/>
  <c r="AR101" i="47" s="1"/>
  <c r="P101" i="47"/>
  <c r="Q101" i="47" s="1"/>
  <c r="R101" i="47" s="1"/>
  <c r="JC101" i="47"/>
  <c r="FC101" i="47"/>
  <c r="FD101" i="47" s="1"/>
  <c r="FE101" i="47" s="1"/>
  <c r="BC101" i="47"/>
  <c r="BF101" i="47" s="1"/>
  <c r="EC101" i="47"/>
  <c r="EF101" i="47" s="1"/>
  <c r="AC101" i="47"/>
  <c r="AF101" i="47" s="1"/>
  <c r="IP101" i="47"/>
  <c r="IQ101" i="47" s="1"/>
  <c r="IR101" i="47" s="1"/>
  <c r="EP101" i="47"/>
  <c r="ES101" i="47" s="1"/>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G78" i="47" l="1"/>
  <c r="CI89" i="47"/>
  <c r="KV89" i="47"/>
  <c r="GV89" i="47"/>
  <c r="GI89" i="47"/>
  <c r="BV89" i="47"/>
  <c r="FI89" i="47"/>
  <c r="LV89" i="47"/>
  <c r="II89" i="47"/>
  <c r="LI89" i="47"/>
  <c r="HV89" i="47"/>
  <c r="HI89" i="47"/>
  <c r="JI89" i="47"/>
  <c r="I58" i="48"/>
  <c r="AC26" i="33"/>
  <c r="I80" i="48"/>
  <c r="Z36" i="33"/>
  <c r="F55" i="22"/>
  <c r="F86" i="22"/>
  <c r="F35" i="22"/>
  <c r="F19" i="22"/>
  <c r="F66" i="22"/>
  <c r="F99" i="22"/>
  <c r="I5" i="48"/>
  <c r="B16" i="33"/>
  <c r="H98" i="22"/>
  <c r="I123" i="48" s="1"/>
  <c r="GV106" i="47"/>
  <c r="FI106" i="47"/>
  <c r="GI125" i="28"/>
  <c r="EI123" i="47"/>
  <c r="BI115" i="28"/>
  <c r="LY132" i="28"/>
  <c r="DD4" i="28"/>
  <c r="BQ129" i="28"/>
  <c r="LQ129" i="28"/>
  <c r="AD4" i="47"/>
  <c r="AQ127" i="47"/>
  <c r="HD127" i="47"/>
  <c r="H73" i="22"/>
  <c r="AC36" i="33" s="1"/>
  <c r="B1" i="32"/>
  <c r="KM4" i="47"/>
  <c r="DP129" i="28"/>
  <c r="BP127" i="47"/>
  <c r="K113" i="22"/>
  <c r="L95" i="33" s="1"/>
  <c r="CG4" i="28"/>
  <c r="JT127" i="47"/>
  <c r="O68" i="33"/>
  <c r="O12" i="19"/>
  <c r="B5" i="28"/>
  <c r="AA37" i="73"/>
  <c r="O11" i="19"/>
  <c r="DI47" i="28"/>
  <c r="CI106" i="47"/>
  <c r="FV106" i="47"/>
  <c r="O10" i="19"/>
  <c r="DI106" i="47"/>
  <c r="JV106" i="47"/>
  <c r="I125" i="28"/>
  <c r="AV106" i="28"/>
  <c r="HI89" i="28"/>
  <c r="GI115" i="28"/>
  <c r="HY132" i="28"/>
  <c r="Q4" i="47"/>
  <c r="HQ129" i="28"/>
  <c r="FQ4" i="28"/>
  <c r="AD127" i="47"/>
  <c r="DD4" i="47"/>
  <c r="LD127" i="47"/>
  <c r="H27" i="22"/>
  <c r="AF16" i="33" s="1"/>
  <c r="H87" i="22"/>
  <c r="H39" i="22"/>
  <c r="EC129" i="28"/>
  <c r="KC4" i="47"/>
  <c r="LT129" i="28"/>
  <c r="LT4" i="28"/>
  <c r="CT4" i="47"/>
  <c r="JF129" i="28"/>
  <c r="O9" i="19"/>
  <c r="DV61" i="28"/>
  <c r="B26" i="28"/>
  <c r="EV26" i="28" s="1"/>
  <c r="AA5" i="73"/>
  <c r="AA21" i="73"/>
  <c r="AB69" i="73"/>
  <c r="I88" i="48"/>
  <c r="HI106" i="47"/>
  <c r="I106" i="47"/>
  <c r="AI89" i="28"/>
  <c r="GY132" i="28"/>
  <c r="AA2" i="33"/>
  <c r="LD4" i="28"/>
  <c r="Q129" i="28"/>
  <c r="CD129" i="28"/>
  <c r="AQ4" i="47"/>
  <c r="EQ127" i="47"/>
  <c r="LQ4" i="47"/>
  <c r="H6" i="22"/>
  <c r="BC4" i="28"/>
  <c r="MC4" i="47"/>
  <c r="T129" i="28"/>
  <c r="HG129" i="28"/>
  <c r="KG127" i="47"/>
  <c r="O8" i="19"/>
  <c r="LI106" i="47"/>
  <c r="V106" i="47"/>
  <c r="AC16" i="33"/>
  <c r="AJ2" i="33"/>
  <c r="GZ4" i="28"/>
  <c r="O7" i="19"/>
  <c r="V47" i="28"/>
  <c r="EI61" i="28"/>
  <c r="B54" i="28"/>
  <c r="AL21" i="73"/>
  <c r="O6" i="19"/>
  <c r="DV106" i="47"/>
  <c r="LI89" i="28"/>
  <c r="IV115" i="28"/>
  <c r="O2" i="33"/>
  <c r="H37" i="22"/>
  <c r="IM4" i="28"/>
  <c r="HT4" i="28"/>
  <c r="ET4" i="28"/>
  <c r="DG4" i="47"/>
  <c r="O5" i="19"/>
  <c r="GI47" i="28"/>
  <c r="O4" i="19"/>
  <c r="H61" i="22"/>
  <c r="F57" i="22"/>
  <c r="F39" i="22"/>
  <c r="Q27" i="33" s="1"/>
  <c r="F15" i="22"/>
  <c r="F79" i="22"/>
  <c r="L2" i="33"/>
  <c r="AG2" i="33"/>
  <c r="FZ4" i="28"/>
  <c r="B36" i="33"/>
  <c r="AV106" i="47"/>
  <c r="K26" i="33"/>
  <c r="AD2" i="33"/>
  <c r="BZ4" i="28"/>
  <c r="AT129" i="28"/>
  <c r="GG4" i="28"/>
  <c r="BT4" i="47"/>
  <c r="O18" i="19"/>
  <c r="AV61" i="28"/>
  <c r="B82" i="47"/>
  <c r="LV106" i="47"/>
  <c r="B21" i="33"/>
  <c r="BI123" i="47"/>
  <c r="FV89" i="28"/>
  <c r="AI115" i="28"/>
  <c r="I69" i="48"/>
  <c r="EI106" i="47"/>
  <c r="EV125" i="28"/>
  <c r="IV106" i="28"/>
  <c r="GV106" i="28"/>
  <c r="JV123" i="47"/>
  <c r="AV89" i="28"/>
  <c r="LI115" i="28"/>
  <c r="HY130" i="47"/>
  <c r="B133" i="47"/>
  <c r="AD129" i="28"/>
  <c r="IQ4" i="28"/>
  <c r="HQ4" i="28"/>
  <c r="ID127" i="47"/>
  <c r="LD4" i="47"/>
  <c r="KD4" i="47"/>
  <c r="H55" i="22"/>
  <c r="BM4" i="47"/>
  <c r="AC4" i="47"/>
  <c r="IP127" i="47"/>
  <c r="H38" i="22"/>
  <c r="GT4" i="28"/>
  <c r="IT129" i="28"/>
  <c r="DT4" i="47"/>
  <c r="IF4" i="47"/>
  <c r="O17" i="19"/>
  <c r="GV61" i="28"/>
  <c r="E37" i="73"/>
  <c r="P85" i="73"/>
  <c r="II106" i="47"/>
  <c r="AV123" i="47"/>
  <c r="JI89" i="28"/>
  <c r="JI115" i="28"/>
  <c r="B115" i="47"/>
  <c r="LI115" i="47" s="1"/>
  <c r="DM4" i="47"/>
  <c r="H68" i="22"/>
  <c r="DG129" i="28"/>
  <c r="HT129" i="28"/>
  <c r="HG127" i="47"/>
  <c r="O16" i="19"/>
  <c r="II47" i="28"/>
  <c r="F37" i="73"/>
  <c r="HV106" i="47"/>
  <c r="O15" i="19"/>
  <c r="II61" i="28"/>
  <c r="F61" i="73"/>
  <c r="E93" i="73"/>
  <c r="EV106" i="47"/>
  <c r="LV89" i="28"/>
  <c r="F7" i="44"/>
  <c r="H108" i="22"/>
  <c r="B1" i="47"/>
  <c r="HZ4" i="47"/>
  <c r="H80" i="22"/>
  <c r="I96" i="48" s="1"/>
  <c r="JT129" i="28"/>
  <c r="FT127" i="47"/>
  <c r="LG127" i="47"/>
  <c r="O14" i="19"/>
  <c r="BV47" i="28"/>
  <c r="IV61" i="28"/>
  <c r="E81" i="18"/>
  <c r="GI106" i="47"/>
  <c r="BV89" i="28"/>
  <c r="FI115" i="28"/>
  <c r="FZ4" i="47"/>
  <c r="KI106" i="47"/>
  <c r="IV106" i="47"/>
  <c r="FV123" i="47"/>
  <c r="LV115" i="28"/>
  <c r="CV106" i="47"/>
  <c r="CI106" i="28"/>
  <c r="CI89" i="28"/>
  <c r="I7" i="44"/>
  <c r="CQ129" i="28"/>
  <c r="Q4" i="28"/>
  <c r="ID129" i="28"/>
  <c r="GQ129" i="28"/>
  <c r="MD127" i="47"/>
  <c r="H92" i="22"/>
  <c r="I114" i="48" s="1"/>
  <c r="KC129" i="28"/>
  <c r="HP4" i="47"/>
  <c r="H43" i="22"/>
  <c r="T26" i="33" s="1"/>
  <c r="ET129" i="28"/>
  <c r="HT127" i="47"/>
  <c r="LT4" i="47"/>
  <c r="KS127" i="47"/>
  <c r="E72" i="18"/>
  <c r="C107" i="28"/>
  <c r="B107" i="28" s="1"/>
  <c r="D118" i="48"/>
  <c r="DV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I109" i="48" s="1"/>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H100" i="22"/>
  <c r="I126" i="48" s="1"/>
  <c r="H109" i="22"/>
  <c r="R78" i="33" s="1"/>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I108" i="48"/>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E36" i="33"/>
  <c r="I66" i="48"/>
  <c r="W31" i="33"/>
  <c r="I81" i="48"/>
  <c r="H19" i="22"/>
  <c r="T11" i="33" s="1"/>
  <c r="H66" i="22"/>
  <c r="H86" i="22"/>
  <c r="I106" i="48" s="1"/>
  <c r="H69" i="22"/>
  <c r="W36" i="33" s="1"/>
  <c r="H51" i="22"/>
  <c r="H31" i="22"/>
  <c r="H62" i="33"/>
  <c r="AO52" i="33"/>
  <c r="H52" i="33"/>
  <c r="AU52" i="33"/>
  <c r="AL52" i="33"/>
  <c r="K52" i="33"/>
  <c r="W62" i="33"/>
  <c r="U72" i="33"/>
  <c r="K62" i="33"/>
  <c r="AI52" i="33"/>
  <c r="T52" i="33"/>
  <c r="C72" i="33"/>
  <c r="AC52" i="33"/>
  <c r="Z52" i="33"/>
  <c r="L90" i="33"/>
  <c r="R82" i="33"/>
  <c r="AM13" i="73"/>
  <c r="AM29" i="73"/>
  <c r="AA61" i="73"/>
  <c r="AA85" i="73"/>
  <c r="AB85" i="73"/>
  <c r="I98" i="48"/>
  <c r="T130" i="28"/>
  <c r="ET130" i="28"/>
  <c r="ET131" i="28" s="1"/>
  <c r="I105" i="48"/>
  <c r="I117" i="48"/>
  <c r="JV47" i="28"/>
  <c r="Q13" i="73"/>
  <c r="Q29" i="73"/>
  <c r="Q45" i="73"/>
  <c r="E69" i="73"/>
  <c r="Q93" i="73"/>
  <c r="CV47" i="28"/>
  <c r="EV47" i="28"/>
  <c r="HI47" i="28"/>
  <c r="AM53" i="73"/>
  <c r="AL93" i="73"/>
  <c r="I97" i="48"/>
  <c r="DI12" i="28"/>
  <c r="HV47" i="28"/>
  <c r="V33" i="47"/>
  <c r="AB13" i="73"/>
  <c r="AB29" i="73"/>
  <c r="AB45" i="73"/>
  <c r="DO130" i="28"/>
  <c r="DO131" i="28" s="1"/>
  <c r="HO130" i="28"/>
  <c r="HO131" i="28" s="1"/>
  <c r="LO130" i="28"/>
  <c r="LO131" i="28" s="1"/>
  <c r="AG130" i="28"/>
  <c r="EG130" i="28"/>
  <c r="EG131" i="28" s="1"/>
  <c r="IG130" i="28"/>
  <c r="MG130" i="28"/>
  <c r="AB130" i="28"/>
  <c r="AB131" i="28" s="1"/>
  <c r="EB130" i="28"/>
  <c r="EB131" i="28" s="1"/>
  <c r="IB130" i="28"/>
  <c r="IB131" i="28" s="1"/>
  <c r="MB130" i="28"/>
  <c r="MB131" i="28" s="1"/>
  <c r="DT130" i="28"/>
  <c r="DT131" i="28" s="1"/>
  <c r="HT130" i="28"/>
  <c r="HT131" i="28" s="1"/>
  <c r="LT130" i="28"/>
  <c r="CO130" i="28"/>
  <c r="CO131" i="28" s="1"/>
  <c r="AO130" i="28"/>
  <c r="AO131" i="28" s="1"/>
  <c r="FB130" i="28"/>
  <c r="FB131" i="28" s="1"/>
  <c r="JB130" i="28"/>
  <c r="JB131" i="28" s="1"/>
  <c r="DG130" i="28"/>
  <c r="HG130" i="28"/>
  <c r="HG131" i="28" s="1"/>
  <c r="LG130" i="28"/>
  <c r="LG131" i="28" s="1"/>
  <c r="KO130" i="28"/>
  <c r="KO131" i="28" s="1"/>
  <c r="BB130" i="28"/>
  <c r="BB131" i="28" s="1"/>
  <c r="GB130" i="28"/>
  <c r="GB131" i="28" s="1"/>
  <c r="KB130" i="28"/>
  <c r="KB131" i="28" s="1"/>
  <c r="CT130" i="28"/>
  <c r="GT130" i="28"/>
  <c r="KT130" i="28"/>
  <c r="KT131" i="28" s="1"/>
  <c r="BO130" i="28"/>
  <c r="BO131" i="28" s="1"/>
  <c r="HB130" i="28"/>
  <c r="HB131" i="28" s="1"/>
  <c r="LB130" i="28"/>
  <c r="LB131" i="28" s="1"/>
  <c r="CG130" i="28"/>
  <c r="GG130" i="28"/>
  <c r="GG131" i="28" s="1"/>
  <c r="KG130" i="28"/>
  <c r="AT130" i="28"/>
  <c r="AT131" i="28" s="1"/>
  <c r="CB130" i="28"/>
  <c r="CB131" i="28" s="1"/>
  <c r="EO130" i="28"/>
  <c r="EO131" i="28" s="1"/>
  <c r="IO130" i="28"/>
  <c r="IO131" i="28" s="1"/>
  <c r="BT130" i="28"/>
  <c r="FT130" i="28"/>
  <c r="JT130" i="28"/>
  <c r="JT131" i="28" s="1"/>
  <c r="GO130" i="28"/>
  <c r="GO131" i="28" s="1"/>
  <c r="IT130" i="28"/>
  <c r="O130" i="28"/>
  <c r="O131" i="28" s="1"/>
  <c r="DB130" i="28"/>
  <c r="DB131" i="28" s="1"/>
  <c r="FO130" i="28"/>
  <c r="FO131" i="28" s="1"/>
  <c r="JO130" i="28"/>
  <c r="JO131" i="28" s="1"/>
  <c r="BG130" i="28"/>
  <c r="BG131" i="28" s="1"/>
  <c r="FG130" i="28"/>
  <c r="FG131" i="28" s="1"/>
  <c r="JG130" i="28"/>
  <c r="C124" i="48"/>
  <c r="C98" i="48"/>
  <c r="B98" i="48"/>
  <c r="G59" i="47"/>
  <c r="E37" i="33"/>
  <c r="CC13" i="47"/>
  <c r="CE13" i="47" s="1"/>
  <c r="C83" i="48"/>
  <c r="B124" i="48"/>
  <c r="B83" i="48"/>
  <c r="IP13" i="47"/>
  <c r="IR13" i="47" s="1"/>
  <c r="HP13" i="47"/>
  <c r="HQ13" i="47" s="1"/>
  <c r="KC13" i="47"/>
  <c r="HC13" i="47"/>
  <c r="HD13" i="47" s="1"/>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KB128" i="47"/>
  <c r="KB129"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DO128" i="47"/>
  <c r="DO129" i="47" s="1"/>
  <c r="G15" i="28"/>
  <c r="G29" i="28"/>
  <c r="EC29" i="28" s="1"/>
  <c r="KC34" i="28"/>
  <c r="KF34" i="28" s="1"/>
  <c r="CC80" i="47"/>
  <c r="CD80" i="47" s="1"/>
  <c r="G80" i="28"/>
  <c r="MC80" i="28" s="1"/>
  <c r="MF80" i="28" s="1"/>
  <c r="HP34" i="28"/>
  <c r="HS34" i="28" s="1"/>
  <c r="F74" i="28"/>
  <c r="G67" i="47"/>
  <c r="G20" i="28"/>
  <c r="F32" i="47"/>
  <c r="G48" i="28"/>
  <c r="G62" i="28"/>
  <c r="GC34" i="28"/>
  <c r="GF34" i="28" s="1"/>
  <c r="GB128" i="47"/>
  <c r="GB129" i="47"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F11" i="33"/>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AC11" i="33"/>
  <c r="I90"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I140" i="48"/>
  <c r="LI123" i="28"/>
  <c r="CV123" i="28"/>
  <c r="CI123" i="28"/>
  <c r="DI125" i="47"/>
  <c r="EV125" i="47"/>
  <c r="GV125" i="47"/>
  <c r="JV127" i="28"/>
  <c r="II127" i="28"/>
  <c r="BR129" i="28"/>
  <c r="IE4" i="28"/>
  <c r="FE4"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I135"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I11" i="3"/>
  <c r="W22" i="68"/>
  <c r="E70" i="18"/>
  <c r="E38" i="18"/>
  <c r="F18" i="28"/>
  <c r="DI82" i="28"/>
  <c r="HI61" i="28"/>
  <c r="F23" i="3"/>
  <c r="AB5" i="73"/>
  <c r="AA13" i="73"/>
  <c r="AM21" i="73"/>
  <c r="AA29" i="73"/>
  <c r="AM37" i="73"/>
  <c r="AA45" i="73"/>
  <c r="Q53" i="73"/>
  <c r="E61" i="73"/>
  <c r="AL69" i="73"/>
  <c r="AL77" i="73"/>
  <c r="AM93" i="73"/>
  <c r="E64" i="18"/>
  <c r="D8" i="26" s="1"/>
  <c r="J4" i="22" s="1"/>
  <c r="E31" i="18"/>
  <c r="D24" i="26" s="1"/>
  <c r="I9" i="22" s="1"/>
  <c r="K18" i="33" s="1"/>
  <c r="P23" i="70" s="1"/>
  <c r="AV12" i="28"/>
  <c r="BI61" i="28"/>
  <c r="CI12" i="28"/>
  <c r="FI19" i="28"/>
  <c r="GI82" i="28"/>
  <c r="F17" i="3"/>
  <c r="E62" i="18"/>
  <c r="E29" i="18"/>
  <c r="G66" i="28"/>
  <c r="V61" i="28"/>
  <c r="DV12" i="28"/>
  <c r="HV61" i="28"/>
  <c r="JV12" i="28"/>
  <c r="B19" i="47"/>
  <c r="GV19" i="47" s="1"/>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KO107" i="47"/>
  <c r="HP124" i="47"/>
  <c r="GO108" i="47"/>
  <c r="DC124" i="47"/>
  <c r="Z11" i="33"/>
  <c r="H45" i="22"/>
  <c r="I56" i="48" s="1"/>
  <c r="DE129" i="28"/>
  <c r="ME129" i="28"/>
  <c r="EE129" i="28"/>
  <c r="R4" i="47"/>
  <c r="CE4" i="28"/>
  <c r="LE4" i="28"/>
  <c r="CR129" i="28"/>
  <c r="ER4" i="47"/>
  <c r="AR127" i="47"/>
  <c r="IR127" i="47"/>
  <c r="FE127" i="47"/>
  <c r="BR127" i="47"/>
  <c r="JR127" i="47"/>
  <c r="B3" i="28"/>
  <c r="M4" i="19" a="1"/>
  <c r="CO107" i="47"/>
  <c r="JC126" i="47"/>
  <c r="EP124" i="47"/>
  <c r="B120" i="47"/>
  <c r="H12" i="22"/>
  <c r="EE4" i="28"/>
  <c r="LR129" i="28"/>
  <c r="BE129" i="28"/>
  <c r="AR4" i="28"/>
  <c r="HE4" i="28"/>
  <c r="GE4" i="28"/>
  <c r="DE4" i="28"/>
  <c r="GE127" i="47"/>
  <c r="BE4" i="47"/>
  <c r="JE4" i="47"/>
  <c r="FR4" i="47"/>
  <c r="CE4" i="47"/>
  <c r="KE4" i="47"/>
  <c r="HI127" i="28"/>
  <c r="GI127" i="28"/>
  <c r="KI127" i="28"/>
  <c r="DI127" i="28"/>
  <c r="V127" i="28"/>
  <c r="C21" i="48"/>
  <c r="CP126" i="47"/>
  <c r="JC124" i="47"/>
  <c r="EO107" i="47"/>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EF97" i="47"/>
  <c r="KP126" i="47"/>
  <c r="HP126" i="47"/>
  <c r="GO107" i="47"/>
  <c r="DB108" i="47"/>
  <c r="I65" i="48"/>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DI5" i="28"/>
  <c r="DI61" i="28"/>
  <c r="DV47" i="28"/>
  <c r="FI12" i="28"/>
  <c r="FV5" i="28"/>
  <c r="FV82" i="28"/>
  <c r="GI61" i="28"/>
  <c r="IV26" i="28"/>
  <c r="B12" i="47"/>
  <c r="JV19" i="47"/>
  <c r="BI19" i="47"/>
  <c r="DI19" i="28"/>
  <c r="EI54" i="28"/>
  <c r="FV19" i="28"/>
  <c r="CI19" i="47"/>
  <c r="KV33" i="47"/>
  <c r="FV33" i="47"/>
  <c r="CV33" i="47"/>
  <c r="EI33" i="47"/>
  <c r="DI33" i="47"/>
  <c r="DV82" i="28"/>
  <c r="GI19" i="28"/>
  <c r="GV82" i="28"/>
  <c r="I33" i="47"/>
  <c r="AV19" i="47"/>
  <c r="GV33" i="47"/>
  <c r="KI19" i="47"/>
  <c r="B40" i="47"/>
  <c r="BI40" i="47" s="1"/>
  <c r="AI19" i="28"/>
  <c r="AI75" i="28"/>
  <c r="BI19" i="28"/>
  <c r="CI19" i="28"/>
  <c r="CI82" i="28"/>
  <c r="DV19" i="28"/>
  <c r="EI5" i="28"/>
  <c r="EI82" i="28"/>
  <c r="FI47" i="28"/>
  <c r="GV19" i="28"/>
  <c r="HI5" i="28"/>
  <c r="HI82" i="28"/>
  <c r="II5" i="28"/>
  <c r="II82" i="28"/>
  <c r="IV82" i="28"/>
  <c r="JV19" i="28"/>
  <c r="B33" i="28"/>
  <c r="F46" i="47"/>
  <c r="MC46" i="47" s="1"/>
  <c r="DI19" i="47"/>
  <c r="IV33" i="47"/>
  <c r="B47" i="47"/>
  <c r="H17" i="3"/>
  <c r="AV85" i="73"/>
  <c r="AV21" i="73"/>
  <c r="AV77" i="73"/>
  <c r="AV13" i="73"/>
  <c r="AV69" i="73"/>
  <c r="AV5" i="73"/>
  <c r="AV61" i="73"/>
  <c r="AV53" i="73"/>
  <c r="AV45" i="73"/>
  <c r="AV93" i="73"/>
  <c r="AV29" i="73"/>
  <c r="AI82" i="28"/>
  <c r="BI82" i="28"/>
  <c r="BV54" i="28"/>
  <c r="CV5" i="28"/>
  <c r="CV61" i="28"/>
  <c r="EI12" i="28"/>
  <c r="EV5" i="28"/>
  <c r="FV47" i="28"/>
  <c r="HI12" i="28"/>
  <c r="HV5" i="28"/>
  <c r="II12" i="28"/>
  <c r="IV5" i="28"/>
  <c r="JI5" i="28"/>
  <c r="B40" i="28"/>
  <c r="LV40" i="28" s="1"/>
  <c r="B68" i="28"/>
  <c r="DP48" i="47"/>
  <c r="DR48" i="47" s="1"/>
  <c r="LP72" i="47"/>
  <c r="LR72" i="47" s="1"/>
  <c r="IC80" i="47"/>
  <c r="IF80" i="47" s="1"/>
  <c r="AI19" i="47"/>
  <c r="AV33" i="47"/>
  <c r="EI19" i="28"/>
  <c r="EV82" i="28"/>
  <c r="HI19" i="28"/>
  <c r="HV19" i="28"/>
  <c r="II19" i="28"/>
  <c r="EI19" i="47"/>
  <c r="LI19" i="47"/>
  <c r="B11" i="3"/>
  <c r="E11" i="3"/>
  <c r="B61" i="47"/>
  <c r="B17" i="3"/>
  <c r="E17" i="3"/>
  <c r="H11" i="3"/>
  <c r="B75" i="47"/>
  <c r="B23" i="3"/>
  <c r="E23" i="3"/>
  <c r="H23" i="3"/>
  <c r="B68" i="47"/>
  <c r="B26" i="47"/>
  <c r="HI26" i="47" s="1"/>
  <c r="CV19" i="28"/>
  <c r="CV82" i="28"/>
  <c r="EV19" i="28"/>
  <c r="FI82" i="28"/>
  <c r="IV19" i="28"/>
  <c r="JI19" i="28"/>
  <c r="V19" i="47"/>
  <c r="AI33" i="47"/>
  <c r="B5" i="47"/>
  <c r="HI5" i="47" s="1"/>
  <c r="J46" i="22"/>
  <c r="E55" i="48" s="1"/>
  <c r="J72" i="22"/>
  <c r="D7" i="66"/>
  <c r="H14" i="3"/>
  <c r="AM45" i="73"/>
  <c r="G61" i="73"/>
  <c r="AM61" i="73"/>
  <c r="G77" i="73"/>
  <c r="AM77" i="73"/>
  <c r="G93" i="73"/>
  <c r="E88" i="18"/>
  <c r="E80" i="18"/>
  <c r="E71" i="18"/>
  <c r="E63" i="18"/>
  <c r="E55" i="18"/>
  <c r="E47" i="18"/>
  <c r="E39" i="18"/>
  <c r="E30" i="18"/>
  <c r="E20" i="18"/>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D55" i="48" s="1"/>
  <c r="E14" i="18"/>
  <c r="D27" i="26" s="1"/>
  <c r="E186" i="18"/>
  <c r="E11" i="18"/>
  <c r="D32" i="26" s="1"/>
  <c r="D5" i="71" s="1"/>
  <c r="D14" i="71" s="1"/>
  <c r="F53" i="73"/>
  <c r="R61" i="73"/>
  <c r="F69" i="73"/>
  <c r="R77" i="73"/>
  <c r="F85" i="73"/>
  <c r="R93" i="73"/>
  <c r="AN93" i="73"/>
  <c r="E93" i="18"/>
  <c r="E85" i="18"/>
  <c r="E77" i="18"/>
  <c r="E68" i="18"/>
  <c r="E60" i="18"/>
  <c r="E52" i="18"/>
  <c r="E44" i="18"/>
  <c r="D23" i="26" s="1"/>
  <c r="J34" i="22" s="1"/>
  <c r="E36" i="18"/>
  <c r="E26" i="18"/>
  <c r="D9" i="26" s="1"/>
  <c r="J31" i="22" s="1"/>
  <c r="E17" i="18"/>
  <c r="E5" i="18"/>
  <c r="AM69" i="73"/>
  <c r="AM85" i="73"/>
  <c r="E92" i="18"/>
  <c r="E84" i="18"/>
  <c r="E75" i="18"/>
  <c r="E67" i="18"/>
  <c r="E59" i="18"/>
  <c r="E51" i="18"/>
  <c r="D35" i="26" s="1"/>
  <c r="E15" i="3" s="1"/>
  <c r="E43" i="18"/>
  <c r="E35" i="18"/>
  <c r="E25" i="18"/>
  <c r="E16" i="18"/>
  <c r="E34" i="18"/>
  <c r="E13" i="18"/>
  <c r="D37" i="26" s="1"/>
  <c r="J67" i="22" s="1"/>
  <c r="AB77" i="73"/>
  <c r="AN85" i="73"/>
  <c r="AB93" i="73"/>
  <c r="E91" i="18"/>
  <c r="E83" i="18"/>
  <c r="E74" i="18"/>
  <c r="E66" i="18"/>
  <c r="E58" i="18"/>
  <c r="E50" i="18"/>
  <c r="E42" i="18"/>
  <c r="E33" i="18"/>
  <c r="E24" i="18"/>
  <c r="E15" i="18"/>
  <c r="D63" i="26" s="1"/>
  <c r="D6" i="67" s="1"/>
  <c r="D15" i="67" s="1"/>
  <c r="E76" i="18"/>
  <c r="Q69" i="73"/>
  <c r="E90" i="18"/>
  <c r="E82" i="18"/>
  <c r="E73" i="18"/>
  <c r="E65" i="18"/>
  <c r="D44" i="26" s="1"/>
  <c r="J41" i="22" s="1"/>
  <c r="E50" i="48" s="1"/>
  <c r="E57" i="18"/>
  <c r="E49" i="18"/>
  <c r="E41" i="18"/>
  <c r="D29" i="26" s="1"/>
  <c r="J58" i="22" s="1"/>
  <c r="E32" i="18"/>
  <c r="D53" i="26" s="1"/>
  <c r="J22" i="22" s="1"/>
  <c r="AD13" i="33" s="1"/>
  <c r="Q22" i="66" s="1"/>
  <c r="E69" i="47" s="1"/>
  <c r="E23" i="18"/>
  <c r="D33" i="26" s="1"/>
  <c r="J14" i="22" s="1"/>
  <c r="R13" i="33" s="1"/>
  <c r="Q22" i="71" s="1"/>
  <c r="E41" i="47" s="1"/>
  <c r="E12" i="18"/>
  <c r="D18" i="26" s="1"/>
  <c r="D6" i="63" s="1"/>
  <c r="D15" i="63" s="1"/>
  <c r="E96" i="18"/>
  <c r="D49" i="26" s="1"/>
  <c r="J45" i="22" s="1"/>
  <c r="E56" i="48" s="1"/>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HF90" i="47"/>
  <c r="GS95"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JO128" i="47"/>
  <c r="JO129" i="47" s="1"/>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JP62" i="47"/>
  <c r="F9" i="47"/>
  <c r="F9" i="28"/>
  <c r="AQ100" i="47"/>
  <c r="AR100" i="47" s="1"/>
  <c r="MC13" i="47"/>
  <c r="MD13" i="47" s="1"/>
  <c r="JP13" i="47"/>
  <c r="JQ13" i="47" s="1"/>
  <c r="LP13" i="47"/>
  <c r="CP13" i="47"/>
  <c r="EP13" i="47"/>
  <c r="BC62" i="47"/>
  <c r="DC62" i="47"/>
  <c r="DF62" i="47" s="1"/>
  <c r="IP78" i="47"/>
  <c r="IQ78" i="47" s="1"/>
  <c r="JC78" i="47"/>
  <c r="P78" i="47"/>
  <c r="S78" i="47" s="1"/>
  <c r="Q90" i="47"/>
  <c r="R90" i="47" s="1"/>
  <c r="LQ104" i="47"/>
  <c r="LR104" i="47" s="1"/>
  <c r="GF97" i="47"/>
  <c r="FF90"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HQ101" i="47"/>
  <c r="HR101" i="47" s="1"/>
  <c r="Q95" i="47"/>
  <c r="R95" i="47" s="1"/>
  <c r="DF95" i="47"/>
  <c r="FC67" i="28"/>
  <c r="HS105" i="47"/>
  <c r="HQ105" i="47"/>
  <c r="HR105" i="47" s="1"/>
  <c r="KS103" i="47"/>
  <c r="KQ103" i="47"/>
  <c r="KR103" i="47" s="1"/>
  <c r="HQ93" i="47"/>
  <c r="HR93" i="47" s="1"/>
  <c r="LQ91" i="47"/>
  <c r="LR91" i="47" s="1"/>
  <c r="LQ93" i="47"/>
  <c r="LR93" i="47" s="1"/>
  <c r="AS95" i="47"/>
  <c r="CF97" i="47"/>
  <c r="HE13" i="47"/>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IO128" i="47"/>
  <c r="IO129" i="47" s="1"/>
  <c r="FS104" i="47"/>
  <c r="HD97" i="47"/>
  <c r="HE97" i="47" s="1"/>
  <c r="F45" i="47"/>
  <c r="F45" i="28"/>
  <c r="G88" i="28"/>
  <c r="AB128" i="47"/>
  <c r="AB129" i="47" s="1"/>
  <c r="AO128" i="47"/>
  <c r="AO129" i="47" s="1"/>
  <c r="D28" i="48"/>
  <c r="F37" i="47"/>
  <c r="F37" i="28"/>
  <c r="F50" i="28"/>
  <c r="F50" i="47"/>
  <c r="CP50" i="47" s="1"/>
  <c r="F66" i="47"/>
  <c r="F66" i="28"/>
  <c r="ES124" i="47"/>
  <c r="EQ124" i="47"/>
  <c r="ER124" i="47" s="1"/>
  <c r="F59" i="47"/>
  <c r="F59" i="28"/>
  <c r="F65" i="28"/>
  <c r="F65" i="47"/>
  <c r="LF93" i="47"/>
  <c r="G17" i="28"/>
  <c r="G17" i="47"/>
  <c r="F36" i="28"/>
  <c r="F36" i="47"/>
  <c r="G25" i="28"/>
  <c r="G25" i="47"/>
  <c r="G32" i="28"/>
  <c r="G32" i="47"/>
  <c r="C108" i="47"/>
  <c r="B108" i="47" s="1"/>
  <c r="JS101" i="47"/>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GF90" i="47"/>
  <c r="FD100" i="47"/>
  <c r="FE100" i="47" s="1"/>
  <c r="KF95" i="47"/>
  <c r="F43" i="28"/>
  <c r="F43" i="47"/>
  <c r="I39" i="22"/>
  <c r="F49" i="47"/>
  <c r="F49" i="28"/>
  <c r="F57" i="28"/>
  <c r="F57" i="47"/>
  <c r="G73" i="47"/>
  <c r="G73" i="28"/>
  <c r="G69" i="28"/>
  <c r="HP69" i="28" s="1"/>
  <c r="Y22" i="66"/>
  <c r="G69" i="47"/>
  <c r="G81" i="28"/>
  <c r="G81" i="47"/>
  <c r="JS91" i="47"/>
  <c r="AS101" i="47"/>
  <c r="IQ104" i="47"/>
  <c r="IR104" i="47" s="1"/>
  <c r="CF95" i="47"/>
  <c r="HF91" i="47"/>
  <c r="LF126" i="47"/>
  <c r="KQ101" i="47"/>
  <c r="KR101" i="47" s="1"/>
  <c r="HQ95" i="47"/>
  <c r="HR95" i="47" s="1"/>
  <c r="HQ126" i="47"/>
  <c r="HR126" i="47" s="1"/>
  <c r="GS93" i="47"/>
  <c r="EQ90" i="47"/>
  <c r="ER90" i="47" s="1"/>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DG131" i="28"/>
  <c r="F17" i="47"/>
  <c r="F17" i="28"/>
  <c r="G16" i="47"/>
  <c r="KP16" i="47" s="1"/>
  <c r="G16" i="28"/>
  <c r="G23" i="47"/>
  <c r="G23" i="28"/>
  <c r="G36" i="47"/>
  <c r="G36" i="28"/>
  <c r="IP34" i="28"/>
  <c r="DP34" i="28"/>
  <c r="IT131" i="28"/>
  <c r="EP15" i="47"/>
  <c r="FP15" i="47"/>
  <c r="F23" i="47"/>
  <c r="F23" i="28"/>
  <c r="F30" i="28"/>
  <c r="F30" i="47"/>
  <c r="F25" i="47"/>
  <c r="G30" i="28"/>
  <c r="F7" i="47"/>
  <c r="F7" i="28"/>
  <c r="AF104" i="47"/>
  <c r="KS90" i="47"/>
  <c r="JF95" i="47"/>
  <c r="S99" i="47"/>
  <c r="JD102" i="47"/>
  <c r="JE102" i="47" s="1"/>
  <c r="IF99" i="47"/>
  <c r="FF93" i="47"/>
  <c r="HQ97" i="47"/>
  <c r="HR97" i="47" s="1"/>
  <c r="CS100" i="47"/>
  <c r="DS102" i="47"/>
  <c r="DS126" i="47"/>
  <c r="GF101" i="47"/>
  <c r="ES93" i="47"/>
  <c r="KQ97" i="47"/>
  <c r="KR97" i="47" s="1"/>
  <c r="IS97" i="47"/>
  <c r="E132" i="48"/>
  <c r="ED101" i="47"/>
  <c r="EE101" i="47" s="1"/>
  <c r="AQ93" i="47"/>
  <c r="AR93" i="47" s="1"/>
  <c r="BF104" i="47"/>
  <c r="IF100" i="47"/>
  <c r="AS126" i="47"/>
  <c r="BQ104" i="47"/>
  <c r="BR104" i="47" s="1"/>
  <c r="ES99" i="47"/>
  <c r="AD91" i="47"/>
  <c r="AE91" i="47" s="1"/>
  <c r="FW70" i="47"/>
  <c r="AW70" i="47"/>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CT131" i="28"/>
  <c r="IG131" i="28"/>
  <c r="KG131" i="28"/>
  <c r="LT131" i="28"/>
  <c r="MG131" i="28"/>
  <c r="GD105" i="47"/>
  <c r="GE105" i="47" s="1"/>
  <c r="Y23" i="61"/>
  <c r="Y27" i="61"/>
  <c r="F16" i="28"/>
  <c r="C70" i="28"/>
  <c r="DJ70" i="28" s="1"/>
  <c r="G34" i="47"/>
  <c r="F64" i="47"/>
  <c r="G53" i="28"/>
  <c r="F24" i="47"/>
  <c r="BQ103" i="47"/>
  <c r="BR103" i="47" s="1"/>
  <c r="W27" i="61"/>
  <c r="F77" i="28"/>
  <c r="F31" i="47"/>
  <c r="F15" i="28"/>
  <c r="F11" i="28"/>
  <c r="G74" i="28"/>
  <c r="W23" i="61"/>
  <c r="X23" i="61"/>
  <c r="X27" i="61"/>
  <c r="FF126" i="47"/>
  <c r="JW70" i="47"/>
  <c r="W22" i="61"/>
  <c r="Y24" i="64"/>
  <c r="X26" i="66"/>
  <c r="G6" i="28"/>
  <c r="G9" i="28"/>
  <c r="HS98" i="47"/>
  <c r="G10" i="28"/>
  <c r="W24" i="66"/>
  <c r="KV19" i="47"/>
  <c r="X22" i="64"/>
  <c r="BQ101" i="47"/>
  <c r="BR101" i="47" s="1"/>
  <c r="BD93" i="47"/>
  <c r="BE93" i="47" s="1"/>
  <c r="EF90" i="47"/>
  <c r="LD99" i="47"/>
  <c r="LE99" i="47" s="1"/>
  <c r="LS124" i="47"/>
  <c r="FS98" i="47"/>
  <c r="BI33" i="47"/>
  <c r="BV19" i="47"/>
  <c r="CV19" i="47"/>
  <c r="CV54" i="47"/>
  <c r="CV68" i="47"/>
  <c r="DV19" i="47"/>
  <c r="EV54" i="47"/>
  <c r="FI19" i="47"/>
  <c r="FI61" i="47"/>
  <c r="GI19" i="47"/>
  <c r="II19" i="47"/>
  <c r="IV19" i="47"/>
  <c r="IV54" i="47"/>
  <c r="JI54" i="47"/>
  <c r="JV54" i="47"/>
  <c r="W27" i="63"/>
  <c r="X22" i="66"/>
  <c r="E116" i="28"/>
  <c r="D116" i="28" s="1"/>
  <c r="LS90" i="47"/>
  <c r="DQ100" i="47"/>
  <c r="DR100" i="47" s="1"/>
  <c r="FQ124" i="47"/>
  <c r="FR124" i="47" s="1"/>
  <c r="DS124" i="47"/>
  <c r="FD92" i="47"/>
  <c r="FE92" i="47" s="1"/>
  <c r="HV12" i="28"/>
  <c r="CI33" i="47"/>
  <c r="EV33" i="47"/>
  <c r="FV19" i="47"/>
  <c r="GV68" i="47"/>
  <c r="HI19" i="47"/>
  <c r="JI19" i="47"/>
  <c r="JI61" i="47"/>
  <c r="LI54" i="47"/>
  <c r="LV54" i="47"/>
  <c r="E130" i="48"/>
  <c r="KQ102" i="47"/>
  <c r="KR102" i="47" s="1"/>
  <c r="KD101" i="47"/>
  <c r="KE101" i="47" s="1"/>
  <c r="GS99" i="47"/>
  <c r="II68" i="47"/>
  <c r="LI68" i="47"/>
  <c r="LV19" i="47"/>
  <c r="F87" i="28"/>
  <c r="CP87" i="28" s="1"/>
  <c r="CR87" i="28" s="1"/>
  <c r="LF100" i="47"/>
  <c r="CF94" i="47"/>
  <c r="JF93" i="47"/>
  <c r="GQ104" i="47"/>
  <c r="GR104" i="47" s="1"/>
  <c r="Q92" i="47"/>
  <c r="R92" i="47" s="1"/>
  <c r="DD92" i="47"/>
  <c r="DE92" i="47" s="1"/>
  <c r="GD94" i="47"/>
  <c r="GE94" i="47" s="1"/>
  <c r="IV47" i="28"/>
  <c r="JI47" i="28"/>
  <c r="DV33" i="47"/>
  <c r="FI33" i="47"/>
  <c r="FI68" i="47"/>
  <c r="FV68" i="47"/>
  <c r="GI54" i="47"/>
  <c r="HI33" i="47"/>
  <c r="JI68" i="47"/>
  <c r="DQ126" i="47"/>
  <c r="DR126" i="47" s="1"/>
  <c r="W23" i="69"/>
  <c r="F63" i="47"/>
  <c r="FV75" i="28"/>
  <c r="GV75" i="28"/>
  <c r="HV75" i="28"/>
  <c r="FI75" i="28"/>
  <c r="DI75" i="28"/>
  <c r="CV75" i="28"/>
  <c r="DV75" i="28"/>
  <c r="GI75" i="28"/>
  <c r="EI75" i="28"/>
  <c r="II75" i="28"/>
  <c r="HI75" i="28"/>
  <c r="EV75" i="28"/>
  <c r="W22" i="65"/>
  <c r="F55" i="47"/>
  <c r="X26" i="67"/>
  <c r="D127" i="48"/>
  <c r="KO128" i="47"/>
  <c r="KO129" i="47" s="1"/>
  <c r="C108" i="28"/>
  <c r="B108" i="28" s="1"/>
  <c r="E109" i="28"/>
  <c r="D109" i="28" s="1"/>
  <c r="IS101" i="47"/>
  <c r="BS90"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GS105" i="47"/>
  <c r="CQ105" i="47"/>
  <c r="CR105" i="47" s="1"/>
  <c r="GS96" i="47"/>
  <c r="ES126" i="47"/>
  <c r="LQ126" i="47"/>
  <c r="LR126" i="47" s="1"/>
  <c r="KS92" i="47"/>
  <c r="AQ103" i="47"/>
  <c r="AR103" i="47" s="1"/>
  <c r="LD94" i="47"/>
  <c r="LE94" i="47" s="1"/>
  <c r="AS96" i="47"/>
  <c r="KW70" i="47"/>
  <c r="IW70" i="47"/>
  <c r="BJ70" i="47"/>
  <c r="LW70" i="47"/>
  <c r="EW70" i="47"/>
  <c r="DW70" i="47"/>
  <c r="AJ70" i="47"/>
  <c r="HJ70" i="47"/>
  <c r="DJ70" i="47"/>
  <c r="W70" i="47"/>
  <c r="HW70" i="47"/>
  <c r="GW70" i="47"/>
  <c r="CW70" i="47"/>
  <c r="J70" i="47"/>
  <c r="KJ70" i="47"/>
  <c r="FJ70" i="47"/>
  <c r="EJ70" i="47"/>
  <c r="CJ70" i="47"/>
  <c r="IJ70" i="47"/>
  <c r="GJ70" i="47"/>
  <c r="BW70" i="47"/>
  <c r="LJ70" i="47"/>
  <c r="FF101" i="47"/>
  <c r="DV12" i="47"/>
  <c r="GI12" i="47"/>
  <c r="X26" i="70"/>
  <c r="EI47" i="47"/>
  <c r="KV54" i="47"/>
  <c r="X27" i="71"/>
  <c r="Y24" i="65"/>
  <c r="DV47" i="47"/>
  <c r="X26" i="69"/>
  <c r="FV12" i="47"/>
  <c r="GV12" i="47"/>
  <c r="GV47" i="47"/>
  <c r="HV47" i="47"/>
  <c r="Y22" i="62"/>
  <c r="X24" i="63"/>
  <c r="Y24" i="72"/>
  <c r="EV47" i="47"/>
  <c r="FI12" i="47"/>
  <c r="FV47" i="47"/>
  <c r="HI47" i="47"/>
  <c r="II47" i="47"/>
  <c r="AF126" i="47"/>
  <c r="O74" i="33"/>
  <c r="M58" i="33" s="1"/>
  <c r="Q74" i="33"/>
  <c r="P58" i="33" s="1"/>
  <c r="Q57" i="33" s="1"/>
  <c r="C113" i="28"/>
  <c r="B113" i="28" s="1"/>
  <c r="Y22" i="67"/>
  <c r="C114" i="47"/>
  <c r="B114" i="47" s="1"/>
  <c r="KD126" i="47"/>
  <c r="KE126" i="47" s="1"/>
  <c r="C113" i="47"/>
  <c r="B113" i="47" s="1"/>
  <c r="LQ101" i="47"/>
  <c r="LR101" i="47" s="1"/>
  <c r="CQ93" i="47"/>
  <c r="CR93" i="47" s="1"/>
  <c r="IS93" i="47"/>
  <c r="IQ90" i="47"/>
  <c r="IR90" i="47" s="1"/>
  <c r="FD95" i="47"/>
  <c r="FE95" i="47" s="1"/>
  <c r="BD102" i="47"/>
  <c r="BE102" i="47" s="1"/>
  <c r="F84" i="28"/>
  <c r="W26" i="67"/>
  <c r="Y26" i="67"/>
  <c r="G85" i="28"/>
  <c r="E121" i="47"/>
  <c r="D121" i="47" s="1"/>
  <c r="CY133" i="47" s="1"/>
  <c r="KF126" i="47"/>
  <c r="E108" i="28"/>
  <c r="D108" i="28" s="1"/>
  <c r="LF101" i="47"/>
  <c r="CS97" i="47"/>
  <c r="KD90" i="47"/>
  <c r="KE90" i="47" s="1"/>
  <c r="EF95" i="47"/>
  <c r="ID102" i="47"/>
  <c r="IE102" i="47" s="1"/>
  <c r="W27" i="67"/>
  <c r="E143" i="48"/>
  <c r="E112" i="47"/>
  <c r="D112" i="47" s="1"/>
  <c r="E121" i="28"/>
  <c r="D121" i="28" s="1"/>
  <c r="AQ126" i="47"/>
  <c r="AR126" i="47" s="1"/>
  <c r="HO128" i="47"/>
  <c r="HO129" i="47" s="1"/>
  <c r="D130" i="48"/>
  <c r="C109" i="47"/>
  <c r="B109" i="47" s="1"/>
  <c r="KF100" i="47"/>
  <c r="IF101" i="47"/>
  <c r="JC88" i="47"/>
  <c r="HB128" i="47"/>
  <c r="HB129" i="47" s="1"/>
  <c r="FQ101" i="47"/>
  <c r="FR101" i="47" s="1"/>
  <c r="HF126" i="47"/>
  <c r="C119" i="28"/>
  <c r="B119" i="28" s="1"/>
  <c r="C116" i="47"/>
  <c r="B116" i="47" s="1"/>
  <c r="E107" i="47"/>
  <c r="D107" i="47" s="1"/>
  <c r="CS101" i="47"/>
  <c r="BD101" i="47"/>
  <c r="BE101" i="47" s="1"/>
  <c r="DF104" i="47"/>
  <c r="BD95" i="47"/>
  <c r="BE95" i="47" s="1"/>
  <c r="FQ95" i="47"/>
  <c r="FR95" i="47" s="1"/>
  <c r="LQ102" i="47"/>
  <c r="LR102" i="47" s="1"/>
  <c r="IS99" i="47"/>
  <c r="FB128" i="47"/>
  <c r="FB129" i="47" s="1"/>
  <c r="LB128" i="47"/>
  <c r="LB129" i="47" s="1"/>
  <c r="AD126" i="47"/>
  <c r="AE126" i="47" s="1"/>
  <c r="KS93" i="47"/>
  <c r="KF104" i="47"/>
  <c r="MF97" i="47"/>
  <c r="CS95"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B37" i="33"/>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W26" i="64"/>
  <c r="W22" i="69"/>
  <c r="Y22" i="68"/>
  <c r="JI26" i="47"/>
  <c r="W24" i="72"/>
  <c r="X24" i="72"/>
  <c r="Y22" i="64"/>
  <c r="Y22" i="65"/>
  <c r="Y26" i="69"/>
  <c r="HV19" i="47"/>
  <c r="HV33" i="47"/>
  <c r="JJ70" i="47"/>
  <c r="W24" i="70"/>
  <c r="W23" i="64"/>
  <c r="W22" i="66"/>
  <c r="X24" i="68"/>
  <c r="X27" i="72"/>
  <c r="W27" i="68"/>
  <c r="X24" i="66"/>
  <c r="E146" i="48"/>
  <c r="DF93" i="47"/>
  <c r="JS104" i="47"/>
  <c r="CQ90" i="47"/>
  <c r="CR90" i="47" s="1"/>
  <c r="Q97" i="47"/>
  <c r="R97" i="47" s="1"/>
  <c r="BS95" i="47"/>
  <c r="LD95" i="47"/>
  <c r="LE95" i="47" s="1"/>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S101" i="47"/>
  <c r="FS93" i="47"/>
  <c r="IS95" i="47"/>
  <c r="ES102" i="47"/>
  <c r="DV127" i="28"/>
  <c r="BI127" i="28"/>
  <c r="FS103" i="47"/>
  <c r="FQ103" i="47"/>
  <c r="FR103" i="47" s="1"/>
  <c r="X23" i="67"/>
  <c r="X22" i="67"/>
  <c r="EB128" i="47"/>
  <c r="EB129" i="47" s="1"/>
  <c r="CD104" i="47"/>
  <c r="CE104" i="47" s="1"/>
  <c r="LD97" i="47"/>
  <c r="LE97" i="47" s="1"/>
  <c r="BD103" i="47"/>
  <c r="BE103" i="47" s="1"/>
  <c r="AF92" i="47"/>
  <c r="AD92" i="47"/>
  <c r="AE92" i="47" s="1"/>
  <c r="DS94" i="47"/>
  <c r="DQ94" i="47"/>
  <c r="DR94" i="47" s="1"/>
  <c r="LD105" i="47"/>
  <c r="LE105" i="47" s="1"/>
  <c r="LF105" i="47"/>
  <c r="LD103" i="47"/>
  <c r="LE103" i="47" s="1"/>
  <c r="IQ96" i="47"/>
  <c r="IR96" i="47" s="1"/>
  <c r="IS96" i="47"/>
  <c r="X27" i="67"/>
  <c r="E122" i="28"/>
  <c r="D122" i="28" s="1"/>
  <c r="HF93" i="47"/>
  <c r="S104" i="47"/>
  <c r="CF90" i="47"/>
  <c r="LD90" i="47"/>
  <c r="LE90" i="47" s="1"/>
  <c r="AD97" i="47"/>
  <c r="AE97" i="47" s="1"/>
  <c r="CF98" i="47"/>
  <c r="HF103" i="47"/>
  <c r="HD103" i="47"/>
  <c r="HE103" i="47" s="1"/>
  <c r="ID92" i="47"/>
  <c r="IE92" i="47" s="1"/>
  <c r="IF92" i="47"/>
  <c r="F83" i="28"/>
  <c r="F83" i="47"/>
  <c r="KP83" i="47" s="1"/>
  <c r="JC86" i="47"/>
  <c r="E118" i="47"/>
  <c r="D118" i="47" s="1"/>
  <c r="MD90" i="47"/>
  <c r="ME90" i="47" s="1"/>
  <c r="KS99" i="47"/>
  <c r="CQ99" i="47"/>
  <c r="CR99" i="47" s="1"/>
  <c r="FS105" i="47"/>
  <c r="FQ105" i="47"/>
  <c r="FR105" i="47" s="1"/>
  <c r="ES96" i="47"/>
  <c r="GS94" i="47"/>
  <c r="K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J65" i="22"/>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EO128" i="47"/>
  <c r="EO129" i="47" s="1"/>
  <c r="GD126" i="47"/>
  <c r="GE126" i="47" s="1"/>
  <c r="DD126" i="47"/>
  <c r="DE126" i="47" s="1"/>
  <c r="C119" i="47"/>
  <c r="B119" i="47" s="1"/>
  <c r="E110" i="47"/>
  <c r="D110" i="47" s="1"/>
  <c r="DS101" i="47"/>
  <c r="GF93" i="47"/>
  <c r="AF93" i="47"/>
  <c r="ES104" i="47"/>
  <c r="BD97" i="47"/>
  <c r="BE97" i="47" s="1"/>
  <c r="KQ95" i="47"/>
  <c r="KR95" i="47" s="1"/>
  <c r="HD102" i="47"/>
  <c r="HE102" i="47" s="1"/>
  <c r="AQ91" i="47"/>
  <c r="AR91" i="47" s="1"/>
  <c r="BD99" i="47"/>
  <c r="BE99" i="47" s="1"/>
  <c r="BF99" i="47"/>
  <c r="JC85" i="47"/>
  <c r="JD85" i="47" s="1"/>
  <c r="W25" i="67"/>
  <c r="X25" i="67"/>
  <c r="Y27" i="67"/>
  <c r="GF126" i="47"/>
  <c r="C118" i="47"/>
  <c r="B118" i="47" s="1"/>
  <c r="MD102" i="47"/>
  <c r="ME102" i="47" s="1"/>
  <c r="AQ99" i="47"/>
  <c r="AR99" i="47" s="1"/>
  <c r="AS99" i="47"/>
  <c r="KF99" i="47"/>
  <c r="KD99" i="47"/>
  <c r="KE99" i="47" s="1"/>
  <c r="KD91" i="47"/>
  <c r="KE91" i="47" s="1"/>
  <c r="KF91" i="47"/>
  <c r="D14" i="67"/>
  <c r="X24" i="67"/>
  <c r="IB128" i="47"/>
  <c r="IB129" i="47" s="1"/>
  <c r="IQ126" i="47"/>
  <c r="IR126" i="47" s="1"/>
  <c r="E113" i="28"/>
  <c r="D113" i="28" s="1"/>
  <c r="CS104" i="47"/>
  <c r="DF97" i="47"/>
  <c r="BS97" i="47"/>
  <c r="DD100" i="47"/>
  <c r="DE100" i="47" s="1"/>
  <c r="AF102" i="47"/>
  <c r="HQ102" i="47"/>
  <c r="HR102" i="47" s="1"/>
  <c r="IQ91" i="47"/>
  <c r="IR91" i="47" s="1"/>
  <c r="IS91" i="47"/>
  <c r="E74" i="33"/>
  <c r="D58" i="33" s="1"/>
  <c r="E58" i="33" s="1"/>
  <c r="C74" i="33"/>
  <c r="A58" i="33" s="1"/>
  <c r="C64" i="33" s="1"/>
  <c r="D48" i="33" s="1"/>
  <c r="Y24" i="67"/>
  <c r="F88" i="28"/>
  <c r="MC88" i="47"/>
  <c r="ME88" i="47" s="1"/>
  <c r="E140" i="48"/>
  <c r="IS126" i="47"/>
  <c r="C112" i="28"/>
  <c r="B112" i="28" s="1"/>
  <c r="HQ90" i="47"/>
  <c r="HR90" i="47" s="1"/>
  <c r="MD100" i="47"/>
  <c r="ME100" i="47" s="1"/>
  <c r="MD95" i="47"/>
  <c r="ME95" i="47" s="1"/>
  <c r="GF95" i="47"/>
  <c r="MD99" i="47"/>
  <c r="ME99" i="47" s="1"/>
  <c r="JS99" i="47"/>
  <c r="JQ99" i="47"/>
  <c r="JR99" i="47" s="1"/>
  <c r="F85" i="28"/>
  <c r="E127" i="48"/>
  <c r="IF126" i="47"/>
  <c r="C111" i="28"/>
  <c r="B111" i="28" s="1"/>
  <c r="BD90" i="47"/>
  <c r="BE90" i="47" s="1"/>
  <c r="DS99" i="47"/>
  <c r="DQ99" i="47"/>
  <c r="DR99" i="47" s="1"/>
  <c r="LS95" i="47"/>
  <c r="EF102" i="47"/>
  <c r="ED102" i="47"/>
  <c r="EE102" i="47" s="1"/>
  <c r="E114" i="47"/>
  <c r="D114" i="47" s="1"/>
  <c r="KD93" i="47"/>
  <c r="KE93" i="47" s="1"/>
  <c r="DF90" i="47"/>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KI33" i="28"/>
  <c r="LI5" i="28"/>
  <c r="KV19" i="28"/>
  <c r="KV5" i="28"/>
  <c r="KV33" i="28"/>
  <c r="LI19" i="28"/>
  <c r="LI54" i="28"/>
  <c r="IV75" i="47"/>
  <c r="LI12" i="47"/>
  <c r="X25" i="71"/>
  <c r="W24" i="65"/>
  <c r="Y24" i="66"/>
  <c r="X25" i="66"/>
  <c r="Y23" i="68"/>
  <c r="X25" i="68"/>
  <c r="HV75" i="47"/>
  <c r="IV12" i="47"/>
  <c r="KV75" i="47"/>
  <c r="X23" i="63"/>
  <c r="W24" i="64"/>
  <c r="KI75" i="47"/>
  <c r="KV12" i="47"/>
  <c r="Y27" i="62"/>
  <c r="X23" i="70"/>
  <c r="Y26" i="65"/>
  <c r="X24" i="65"/>
  <c r="W24" i="69"/>
  <c r="Y24" i="68"/>
  <c r="HI12" i="47"/>
  <c r="JI75" i="47"/>
  <c r="KV68" i="47"/>
  <c r="LI33" i="47"/>
  <c r="W27" i="70"/>
  <c r="Y27" i="71"/>
  <c r="W23" i="65"/>
  <c r="X24" i="69"/>
  <c r="W23" i="66"/>
  <c r="Y23" i="62"/>
  <c r="Y23" i="63"/>
  <c r="X27" i="63"/>
  <c r="X24" i="70"/>
  <c r="X22" i="70"/>
  <c r="K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O128" i="47"/>
  <c r="O129" i="47" s="1"/>
  <c r="LO128" i="47"/>
  <c r="LO129" i="47" s="1"/>
  <c r="C117" i="47"/>
  <c r="E126" i="48"/>
  <c r="GQ101" i="47"/>
  <c r="GR101" i="47" s="1"/>
  <c r="EF93" i="47"/>
  <c r="MF104" i="47"/>
  <c r="JF91" i="47"/>
  <c r="BP88" i="47"/>
  <c r="CP88" i="47"/>
  <c r="EC88" i="47"/>
  <c r="IP88" i="47"/>
  <c r="CC88" i="47"/>
  <c r="KC88" i="47"/>
  <c r="IC88" i="47"/>
  <c r="EP88" i="47"/>
  <c r="DC88" i="47"/>
  <c r="GC85" i="47"/>
  <c r="Q126" i="47"/>
  <c r="R126" i="47" s="1"/>
  <c r="C107" i="47"/>
  <c r="B107" i="47" s="1"/>
  <c r="IF91" i="47"/>
  <c r="ID91" i="47"/>
  <c r="IE91" i="47" s="1"/>
  <c r="U74" i="33"/>
  <c r="S58" i="33" s="1"/>
  <c r="W74" i="33"/>
  <c r="V58" i="33" s="1"/>
  <c r="U68" i="33"/>
  <c r="U67" i="33"/>
  <c r="DP85" i="47"/>
  <c r="DS85" i="47" s="1"/>
  <c r="BC85" i="47"/>
  <c r="CD102" i="47"/>
  <c r="CE102" i="47" s="1"/>
  <c r="FQ91" i="47"/>
  <c r="FR91" i="47" s="1"/>
  <c r="BD91" i="47"/>
  <c r="BE91" i="47" s="1"/>
  <c r="AP85" i="47"/>
  <c r="HP88" i="47"/>
  <c r="KP85" i="47"/>
  <c r="KS85" i="47" s="1"/>
  <c r="JP85" i="47"/>
  <c r="LP85" i="47"/>
  <c r="LS85" i="47" s="1"/>
  <c r="D146" i="48"/>
  <c r="EF126" i="47"/>
  <c r="D134" i="48"/>
  <c r="DD101" i="47"/>
  <c r="DE101" i="47" s="1"/>
  <c r="GQ102" i="47"/>
  <c r="GR102" i="47" s="1"/>
  <c r="BP85" i="47"/>
  <c r="CP85" i="47"/>
  <c r="EC85" i="47"/>
  <c r="IP85" i="47"/>
  <c r="CC85" i="47"/>
  <c r="KC85" i="47"/>
  <c r="IC85" i="47"/>
  <c r="EP85" i="47"/>
  <c r="GP88" i="47"/>
  <c r="DC85" i="47"/>
  <c r="DF85" i="47" s="1"/>
  <c r="FP85" i="47"/>
  <c r="FQ85" i="47" s="1"/>
  <c r="P85" i="47"/>
  <c r="Q85" i="47" s="1"/>
  <c r="C126" i="47"/>
  <c r="DB128" i="47"/>
  <c r="DB129" i="47" s="1"/>
  <c r="E107" i="28"/>
  <c r="D107" i="28" s="1"/>
  <c r="AD101" i="47"/>
  <c r="AE101" i="47" s="1"/>
  <c r="FS97" i="47"/>
  <c r="BD100" i="47"/>
  <c r="BE100" i="47" s="1"/>
  <c r="HQ91" i="47"/>
  <c r="HR91" i="47" s="1"/>
  <c r="CS91" i="47"/>
  <c r="HP85" i="47"/>
  <c r="E112" i="28"/>
  <c r="D112" i="28" s="1"/>
  <c r="D132" i="48"/>
  <c r="E110" i="28"/>
  <c r="D110" i="28" s="1"/>
  <c r="C110" i="47"/>
  <c r="B110" i="47" s="1"/>
  <c r="MD93" i="47"/>
  <c r="ME93" i="47" s="1"/>
  <c r="GF104" i="47"/>
  <c r="ID97" i="47"/>
  <c r="IE97" i="47" s="1"/>
  <c r="BQ102" i="47"/>
  <c r="BR102" i="47" s="1"/>
  <c r="N64" i="33"/>
  <c r="Y48" i="33" s="1"/>
  <c r="Q64" i="33"/>
  <c r="AE48" i="33" s="1"/>
  <c r="I67" i="33"/>
  <c r="I68" i="33"/>
  <c r="I74" i="33"/>
  <c r="G58" i="33" s="1"/>
  <c r="K74" i="33"/>
  <c r="J58" i="33" s="1"/>
  <c r="DP88" i="47"/>
  <c r="BC88" i="47"/>
  <c r="GP85" i="47"/>
  <c r="HC85" i="47"/>
  <c r="HD85" i="47" s="1"/>
  <c r="ID93" i="47"/>
  <c r="IE93"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21" i="48"/>
  <c r="BQ124" i="47"/>
  <c r="BR124" i="47" s="1"/>
  <c r="S124" i="47"/>
  <c r="LS105" i="47"/>
  <c r="ED94" i="47"/>
  <c r="EE94" i="47" s="1"/>
  <c r="MD96" i="47"/>
  <c r="ME96" i="47" s="1"/>
  <c r="AQ94" i="47"/>
  <c r="AR94" i="47" s="1"/>
  <c r="GT131" i="28"/>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KI61" i="47"/>
  <c r="LI40" i="47"/>
  <c r="LV61" i="47"/>
  <c r="W25" i="72"/>
  <c r="X25" i="72"/>
  <c r="Y25" i="72"/>
  <c r="LV47" i="47"/>
  <c r="LI47" i="47"/>
  <c r="Y26" i="68"/>
  <c r="W26" i="68"/>
  <c r="X26" i="68"/>
  <c r="I49" i="22"/>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J63" i="2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JD101" i="47"/>
  <c r="JE101" i="47" s="1"/>
  <c r="JF101" i="47"/>
  <c r="MD101" i="47"/>
  <c r="ME101" i="47" s="1"/>
  <c r="MF101" i="47"/>
  <c r="KD13" i="47"/>
  <c r="KE13" i="47"/>
  <c r="KF13" i="47"/>
  <c r="BQ99" i="47"/>
  <c r="BR99" i="47" s="1"/>
  <c r="BS99" i="47"/>
  <c r="C122" i="28"/>
  <c r="B122" i="28" s="1"/>
  <c r="C122" i="47"/>
  <c r="B122" i="47" s="1"/>
  <c r="BS126" i="47"/>
  <c r="BQ126" i="47"/>
  <c r="BR126" i="47" s="1"/>
  <c r="BO128" i="47"/>
  <c r="BO129" i="47" s="1"/>
  <c r="CO128" i="47"/>
  <c r="CO129" i="47" s="1"/>
  <c r="CS126" i="47"/>
  <c r="MB128" i="47"/>
  <c r="MB129" i="47" s="1"/>
  <c r="MD126" i="47"/>
  <c r="ME126" i="47" s="1"/>
  <c r="E111" i="47"/>
  <c r="D111" i="47" s="1"/>
  <c r="E111" i="28"/>
  <c r="D111" i="28" s="1"/>
  <c r="ED100" i="47"/>
  <c r="EE100" i="47" s="1"/>
  <c r="EF100" i="47"/>
  <c r="KQ91" i="47"/>
  <c r="KR91" i="47" s="1"/>
  <c r="KS91" i="47"/>
  <c r="LS99" i="47"/>
  <c r="LQ99" i="47"/>
  <c r="LR99" i="47" s="1"/>
  <c r="C121" i="28"/>
  <c r="B121" i="28" s="1"/>
  <c r="D138" i="48"/>
  <c r="AD100" i="47"/>
  <c r="AE100" i="47" s="1"/>
  <c r="AF100" i="47"/>
  <c r="JF126" i="47"/>
  <c r="JD126" i="47"/>
  <c r="JE126" i="47" s="1"/>
  <c r="JB128" i="47"/>
  <c r="JB129" i="47" s="1"/>
  <c r="FO128" i="47"/>
  <c r="FO129" i="47" s="1"/>
  <c r="FS126" i="47"/>
  <c r="GQ126" i="47"/>
  <c r="GR126" i="47" s="1"/>
  <c r="GO128" i="47"/>
  <c r="GO129" i="47" s="1"/>
  <c r="BS93" i="47"/>
  <c r="BQ93" i="47"/>
  <c r="BR93" i="47" s="1"/>
  <c r="JS93" i="47"/>
  <c r="JQ93" i="47"/>
  <c r="JR93" i="47" s="1"/>
  <c r="S102" i="47"/>
  <c r="Q102" i="47"/>
  <c r="R102" i="47" s="1"/>
  <c r="FF102" i="47"/>
  <c r="FD102" i="47"/>
  <c r="FE102" i="47" s="1"/>
  <c r="GD102" i="47"/>
  <c r="GE102" i="47" s="1"/>
  <c r="GF102" i="47"/>
  <c r="JS97" i="47"/>
  <c r="JQ97" i="47"/>
  <c r="JR97" i="47" s="1"/>
  <c r="AD90" i="47"/>
  <c r="AE90" i="47" s="1"/>
  <c r="AF90" i="47"/>
  <c r="ID90" i="47"/>
  <c r="IE90" i="47" s="1"/>
  <c r="IF90" i="47"/>
  <c r="DS95" i="47"/>
  <c r="DQ95" i="47"/>
  <c r="DR95" i="47" s="1"/>
  <c r="ES95" i="47"/>
  <c r="EQ95" i="47"/>
  <c r="ER95" i="47" s="1"/>
  <c r="JS95" i="47"/>
  <c r="JQ95" i="47"/>
  <c r="JR95" i="47" s="1"/>
  <c r="HF95" i="47"/>
  <c r="HD95" i="47"/>
  <c r="HE95" i="47" s="1"/>
  <c r="LF91" i="47"/>
  <c r="LD91" i="47"/>
  <c r="LE91" i="47" s="1"/>
  <c r="C121" i="47"/>
  <c r="BB128" i="47"/>
  <c r="BB129" i="47" s="1"/>
  <c r="BF126" i="47"/>
  <c r="CD126" i="47"/>
  <c r="CE126" i="47" s="1"/>
  <c r="CB128" i="47"/>
  <c r="CB129" i="47" s="1"/>
  <c r="JS126" i="47"/>
  <c r="JQ126" i="47"/>
  <c r="JR126" i="47" s="1"/>
  <c r="CD100" i="47"/>
  <c r="CE100" i="47" s="1"/>
  <c r="CF100" i="47"/>
  <c r="C124" i="28"/>
  <c r="B124" i="28" s="1"/>
  <c r="D143" i="48"/>
  <c r="D116" i="47"/>
  <c r="KS104" i="47"/>
  <c r="KQ104" i="47"/>
  <c r="KR104" i="47" s="1"/>
  <c r="JF104" i="47"/>
  <c r="JD104" i="47"/>
  <c r="JE104" i="47" s="1"/>
  <c r="ID104" i="47"/>
  <c r="IE104" i="47" s="1"/>
  <c r="IF104" i="47"/>
  <c r="Q100" i="47"/>
  <c r="R100" i="47" s="1"/>
  <c r="S100" i="47"/>
  <c r="HF99" i="47"/>
  <c r="HD99" i="47"/>
  <c r="HE99" i="47" s="1"/>
  <c r="E135" i="48"/>
  <c r="HF101" i="47"/>
  <c r="EQ101" i="47"/>
  <c r="ER101" i="47" s="1"/>
  <c r="HF104" i="47"/>
  <c r="AS90" i="47"/>
  <c r="FD97" i="47"/>
  <c r="FE97" i="47" s="1"/>
  <c r="KF97" i="47"/>
  <c r="FQ90" i="47"/>
  <c r="FR90" i="47" s="1"/>
  <c r="BS100" i="47"/>
  <c r="AQ102" i="47"/>
  <c r="AR102" i="47" s="1"/>
  <c r="FS100" i="47"/>
  <c r="GF100" i="47"/>
  <c r="GD99" i="47"/>
  <c r="GE99" i="47" s="1"/>
  <c r="AD99" i="47"/>
  <c r="AE99" i="47" s="1"/>
  <c r="FD99" i="47"/>
  <c r="FE99" i="47" s="1"/>
  <c r="GF91" i="47"/>
  <c r="E117" i="28"/>
  <c r="D117" i="28" s="1"/>
  <c r="E108" i="47"/>
  <c r="CS102" i="47"/>
  <c r="GS100" i="47"/>
  <c r="HS99" i="47"/>
  <c r="CF91" i="47"/>
  <c r="EQ91" i="47"/>
  <c r="ER91" i="47" s="1"/>
  <c r="CD101" i="47"/>
  <c r="CE101" i="47" s="1"/>
  <c r="AQ97" i="47"/>
  <c r="AR97" i="47" s="1"/>
  <c r="FQ102" i="47"/>
  <c r="FR102" i="47" s="1"/>
  <c r="DQ93" i="47"/>
  <c r="DR93" i="47" s="1"/>
  <c r="DQ104" i="47"/>
  <c r="DR104" i="47" s="1"/>
  <c r="EQ97" i="47"/>
  <c r="ER97" i="47" s="1"/>
  <c r="GQ97" i="47"/>
  <c r="GR97" i="47" s="1"/>
  <c r="JQ90" i="47"/>
  <c r="JR90" i="47" s="1"/>
  <c r="JQ100" i="47"/>
  <c r="JR100" i="47" s="1"/>
  <c r="ID95" i="47"/>
  <c r="IE95" i="47" s="1"/>
  <c r="AD95" i="47"/>
  <c r="AE95"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T131" i="28"/>
  <c r="GF98" i="47"/>
  <c r="GD98" i="47"/>
  <c r="GE98" i="47" s="1"/>
  <c r="JS98" i="47"/>
  <c r="JQ98" i="47"/>
  <c r="JR98" i="47" s="1"/>
  <c r="AG131" i="28"/>
  <c r="BT131" i="28"/>
  <c r="CG131" i="28"/>
  <c r="FT131" i="28"/>
  <c r="JG131" i="28"/>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BV82" i="47" l="1"/>
  <c r="V82" i="47"/>
  <c r="F11" i="22"/>
  <c r="F23" i="22"/>
  <c r="F85" i="22"/>
  <c r="F34" i="22"/>
  <c r="C43" i="48" s="1"/>
  <c r="F63" i="22"/>
  <c r="F47" i="22"/>
  <c r="B58" i="48" s="1"/>
  <c r="F27" i="22"/>
  <c r="AF17" i="33" s="1"/>
  <c r="F56" i="22"/>
  <c r="C69" i="48" s="1"/>
  <c r="F4" i="22"/>
  <c r="C4" i="48" s="1"/>
  <c r="F83" i="22"/>
  <c r="F97" i="22"/>
  <c r="C121" i="48" s="1"/>
  <c r="LV54" i="28"/>
  <c r="GV54" i="28"/>
  <c r="I54" i="28"/>
  <c r="HI82" i="47"/>
  <c r="EI40" i="28"/>
  <c r="IV5" i="47"/>
  <c r="JI82" i="47"/>
  <c r="V54" i="28"/>
  <c r="EV82" i="47"/>
  <c r="GI26" i="28"/>
  <c r="F69" i="22"/>
  <c r="F5" i="22"/>
  <c r="F51" i="22"/>
  <c r="F31" i="22"/>
  <c r="C38" i="48" s="1"/>
  <c r="I75" i="48"/>
  <c r="Q36" i="33"/>
  <c r="F38" i="22"/>
  <c r="F26" i="22"/>
  <c r="F68" i="22"/>
  <c r="C81" i="48" s="1"/>
  <c r="F50" i="22"/>
  <c r="F13" i="22"/>
  <c r="F80" i="22"/>
  <c r="F95" i="22"/>
  <c r="LI5" i="47"/>
  <c r="FI40" i="28"/>
  <c r="II26" i="47"/>
  <c r="KV26" i="28"/>
  <c r="D20" i="26"/>
  <c r="B21" i="3" s="1"/>
  <c r="FV54" i="28"/>
  <c r="GV26" i="28"/>
  <c r="DV82" i="47"/>
  <c r="KV54" i="28"/>
  <c r="FV82" i="47"/>
  <c r="CV82" i="47"/>
  <c r="F111" i="22"/>
  <c r="F74" i="22"/>
  <c r="F90" i="22"/>
  <c r="F40" i="22"/>
  <c r="W27" i="33" s="1"/>
  <c r="F105" i="22"/>
  <c r="O69" i="33" s="1"/>
  <c r="F52" i="22"/>
  <c r="F16" i="22"/>
  <c r="W17" i="33" s="1"/>
  <c r="F43" i="22"/>
  <c r="F9" i="22"/>
  <c r="C13" i="48" s="1"/>
  <c r="F89" i="22"/>
  <c r="F54" i="22"/>
  <c r="F101" i="22"/>
  <c r="F67" i="22"/>
  <c r="F30" i="22"/>
  <c r="GV40" i="28"/>
  <c r="II5" i="47"/>
  <c r="KI5" i="47"/>
  <c r="D28" i="26"/>
  <c r="D6" i="72" s="1"/>
  <c r="DI82" i="47"/>
  <c r="EV54" i="28"/>
  <c r="IV54" i="28"/>
  <c r="AI54" i="28"/>
  <c r="F61" i="22"/>
  <c r="F91" i="22"/>
  <c r="F72" i="22"/>
  <c r="F106" i="22"/>
  <c r="F22" i="22"/>
  <c r="F37" i="22"/>
  <c r="IV40" i="28"/>
  <c r="KI82" i="47"/>
  <c r="FI54" i="28"/>
  <c r="II54" i="28"/>
  <c r="F6" i="22"/>
  <c r="F24" i="22"/>
  <c r="F87" i="22"/>
  <c r="F36" i="22"/>
  <c r="F65" i="22"/>
  <c r="B80" i="48" s="1"/>
  <c r="F49" i="22"/>
  <c r="AI27" i="33" s="1"/>
  <c r="LV26" i="28"/>
  <c r="I26" i="28"/>
  <c r="BV26" i="28"/>
  <c r="AV26" i="28"/>
  <c r="V26" i="28"/>
  <c r="HV26" i="47"/>
  <c r="HV40" i="28"/>
  <c r="GV26" i="47"/>
  <c r="AV82" i="47"/>
  <c r="FV26" i="28"/>
  <c r="HV54" i="28"/>
  <c r="FI26" i="28"/>
  <c r="CI54" i="28"/>
  <c r="I45" i="48"/>
  <c r="Q21" i="33"/>
  <c r="IV82" i="47"/>
  <c r="GI40" i="28"/>
  <c r="JI5" i="47"/>
  <c r="GV82" i="47"/>
  <c r="GI82" i="47"/>
  <c r="II26" i="28"/>
  <c r="I82" i="47"/>
  <c r="HI54" i="28"/>
  <c r="JV82" i="47"/>
  <c r="AI26" i="28"/>
  <c r="JI40" i="28"/>
  <c r="II82" i="47"/>
  <c r="HV26" i="28"/>
  <c r="DV26" i="28"/>
  <c r="CV54" i="28"/>
  <c r="DI26" i="28"/>
  <c r="BI54" i="28"/>
  <c r="I138" i="48"/>
  <c r="F78" i="33"/>
  <c r="F58" i="22"/>
  <c r="F94" i="22"/>
  <c r="F71" i="22"/>
  <c r="F45" i="22"/>
  <c r="F12" i="22"/>
  <c r="B17" i="48" s="1"/>
  <c r="F32" i="22"/>
  <c r="C42" i="48" s="1"/>
  <c r="FV40" i="28"/>
  <c r="HI26" i="28"/>
  <c r="CI82" i="47"/>
  <c r="CV26" i="28"/>
  <c r="JI54" i="28"/>
  <c r="I48" i="48"/>
  <c r="Q26" i="33"/>
  <c r="F75" i="22"/>
  <c r="F109" i="22"/>
  <c r="F41" i="22"/>
  <c r="F53" i="22"/>
  <c r="H37" i="33" s="1"/>
  <c r="F17" i="22"/>
  <c r="C20" i="48" s="1"/>
  <c r="F84" i="22"/>
  <c r="F28" i="22"/>
  <c r="F100" i="22"/>
  <c r="KV5" i="47"/>
  <c r="HI40" i="28"/>
  <c r="GI54" i="28"/>
  <c r="LI26" i="28"/>
  <c r="EI82" i="47"/>
  <c r="N26" i="33"/>
  <c r="I47" i="48"/>
  <c r="F92" i="22"/>
  <c r="F73" i="22"/>
  <c r="F25" i="22"/>
  <c r="C31" i="48" s="1"/>
  <c r="F108" i="22"/>
  <c r="F46" i="22"/>
  <c r="F14" i="22"/>
  <c r="C16" i="48" s="1"/>
  <c r="F60" i="22"/>
  <c r="F82" i="22"/>
  <c r="F98" i="22"/>
  <c r="I7" i="48"/>
  <c r="E11" i="33"/>
  <c r="LI26" i="47"/>
  <c r="KV26" i="47"/>
  <c r="LI40" i="28"/>
  <c r="II40" i="28"/>
  <c r="KI26" i="28"/>
  <c r="FI82" i="47"/>
  <c r="D42" i="26"/>
  <c r="D5" i="65" s="1"/>
  <c r="CI26" i="28"/>
  <c r="LI82" i="47"/>
  <c r="HV82" i="47"/>
  <c r="KI54" i="28"/>
  <c r="C68" i="33"/>
  <c r="JI26" i="28"/>
  <c r="LV82" i="47"/>
  <c r="JV26" i="47"/>
  <c r="EI26" i="28"/>
  <c r="JV26" i="28"/>
  <c r="F42" i="22"/>
  <c r="F7" i="22"/>
  <c r="F88" i="22"/>
  <c r="F104" i="22"/>
  <c r="F18" i="22"/>
  <c r="F29" i="22"/>
  <c r="E22" i="33" s="1"/>
  <c r="F62" i="22"/>
  <c r="K32" i="33" s="1"/>
  <c r="F77" i="22"/>
  <c r="C40" i="48"/>
  <c r="B40" i="48"/>
  <c r="KV82" i="47"/>
  <c r="D50" i="26"/>
  <c r="J21" i="22" s="1"/>
  <c r="D7" i="26"/>
  <c r="I31" i="22" s="1"/>
  <c r="B28" i="33" s="1"/>
  <c r="P25" i="61" s="1"/>
  <c r="DI54" i="28"/>
  <c r="BI26" i="28"/>
  <c r="AI82" i="47"/>
  <c r="DV54" i="28"/>
  <c r="CI115" i="47"/>
  <c r="IV26" i="47"/>
  <c r="D64" i="26"/>
  <c r="I24" i="22" s="1"/>
  <c r="D48" i="26"/>
  <c r="J44" i="22" s="1"/>
  <c r="AA28" i="33" s="1"/>
  <c r="Q25" i="69" s="1"/>
  <c r="BI82" i="47"/>
  <c r="AV54" i="28"/>
  <c r="JV54" i="28"/>
  <c r="D59" i="26"/>
  <c r="J50" i="22" s="1"/>
  <c r="E60" i="48" s="1"/>
  <c r="I112" i="48"/>
  <c r="F78" i="22"/>
  <c r="F8" i="22"/>
  <c r="F21" i="22"/>
  <c r="Z17" i="33" s="1"/>
  <c r="F103" i="22"/>
  <c r="F33" i="22"/>
  <c r="F64" i="22"/>
  <c r="F48" i="22"/>
  <c r="F113" i="22"/>
  <c r="F59" i="22"/>
  <c r="N37" i="33" s="1"/>
  <c r="F10" i="22"/>
  <c r="F44" i="22"/>
  <c r="F70" i="22"/>
  <c r="F20" i="22"/>
  <c r="B25" i="48" s="1"/>
  <c r="F96" i="22"/>
  <c r="F81" i="22"/>
  <c r="FI5" i="28"/>
  <c r="JV5" i="28"/>
  <c r="BV5" i="28"/>
  <c r="BI5" i="28"/>
  <c r="GV5" i="28"/>
  <c r="AV5" i="28"/>
  <c r="I5" i="28"/>
  <c r="GI5" i="28"/>
  <c r="AI5" i="28"/>
  <c r="V5" i="28"/>
  <c r="DV5" i="28"/>
  <c r="CI5" i="28"/>
  <c r="JP79" i="28"/>
  <c r="JR79" i="28" s="1"/>
  <c r="KC41" i="28"/>
  <c r="KD41" i="28" s="1"/>
  <c r="HF13" i="47"/>
  <c r="T31" i="33"/>
  <c r="I83" i="48"/>
  <c r="I26" i="48"/>
  <c r="Z16" i="33"/>
  <c r="I41" i="48"/>
  <c r="H21" i="33"/>
  <c r="Z31" i="33"/>
  <c r="I79" i="48"/>
  <c r="HI123" i="28"/>
  <c r="FV123" i="28"/>
  <c r="I123" i="28"/>
  <c r="EV123" i="28"/>
  <c r="IV123" i="28"/>
  <c r="I50" i="48"/>
  <c r="W21" i="33"/>
  <c r="D25" i="26"/>
  <c r="J9" i="22" s="1"/>
  <c r="D39" i="26"/>
  <c r="D7" i="64" s="1"/>
  <c r="D16" i="64" s="1"/>
  <c r="D38" i="26"/>
  <c r="I66" i="22" s="1"/>
  <c r="T33" i="33" s="1"/>
  <c r="P26" i="64" s="1"/>
  <c r="C52" i="47" s="1"/>
  <c r="JJ52" i="47" s="1"/>
  <c r="D14" i="26"/>
  <c r="J30" i="22" s="1"/>
  <c r="F28" i="33" s="1"/>
  <c r="Q25" i="62" s="1"/>
  <c r="E16" i="47" s="1"/>
  <c r="HY16" i="47" s="1"/>
  <c r="D60" i="26"/>
  <c r="H21" i="3" s="1"/>
  <c r="N10" i="48"/>
  <c r="AZ10" i="33" s="1"/>
  <c r="I40" i="48"/>
  <c r="K21" i="33"/>
  <c r="I68" i="48"/>
  <c r="H36" i="33"/>
  <c r="I76" i="48"/>
  <c r="K31" i="33"/>
  <c r="D12" i="26"/>
  <c r="B12" i="3" s="1"/>
  <c r="D55" i="26"/>
  <c r="D8" i="66" s="1"/>
  <c r="D15" i="26"/>
  <c r="D47" i="26"/>
  <c r="D5" i="69" s="1"/>
  <c r="B26" i="33"/>
  <c r="I38" i="48"/>
  <c r="E21" i="33"/>
  <c r="I36" i="48"/>
  <c r="D43" i="26"/>
  <c r="J40" i="22" s="1"/>
  <c r="I100" i="48"/>
  <c r="I63" i="48"/>
  <c r="AF26" i="33"/>
  <c r="I125" i="47"/>
  <c r="DV125" i="47"/>
  <c r="AV125" i="47"/>
  <c r="JV125" i="47"/>
  <c r="E26" i="33"/>
  <c r="I37" i="48"/>
  <c r="I21" i="48"/>
  <c r="I23" i="48"/>
  <c r="T16" i="33"/>
  <c r="I27" i="48"/>
  <c r="I32" i="48"/>
  <c r="I113" i="48"/>
  <c r="I61" i="48"/>
  <c r="AI21" i="33"/>
  <c r="I46" i="48"/>
  <c r="N21" i="33"/>
  <c r="D22" i="26"/>
  <c r="I7" i="22" s="1"/>
  <c r="K13" i="33" s="1"/>
  <c r="P22" i="70" s="1"/>
  <c r="D57" i="26"/>
  <c r="I51" i="48"/>
  <c r="T21" i="33"/>
  <c r="CF13" i="47"/>
  <c r="CD13" i="47"/>
  <c r="JC79" i="28"/>
  <c r="JF79" i="28" s="1"/>
  <c r="IC79" i="28"/>
  <c r="ID79" i="28" s="1"/>
  <c r="IP79" i="28"/>
  <c r="IR79" i="28" s="1"/>
  <c r="AP41" i="28"/>
  <c r="AQ41" i="28" s="1"/>
  <c r="HR13" i="47"/>
  <c r="HC50" i="28"/>
  <c r="HD50" i="28" s="1"/>
  <c r="IP41" i="28"/>
  <c r="IS41" i="28" s="1"/>
  <c r="IC41" i="28"/>
  <c r="ID41" i="28" s="1"/>
  <c r="Q58" i="33"/>
  <c r="R64" i="33"/>
  <c r="AH48" i="33" s="1"/>
  <c r="AI49" i="33" s="1"/>
  <c r="GP41" i="28"/>
  <c r="GQ41" i="28" s="1"/>
  <c r="HS13" i="47"/>
  <c r="B146" i="48"/>
  <c r="JP27" i="28"/>
  <c r="JQ27" i="28" s="1"/>
  <c r="B38" i="48"/>
  <c r="HP64" i="28"/>
  <c r="HQ64" i="28" s="1"/>
  <c r="DC29" i="28"/>
  <c r="DF29" i="28" s="1"/>
  <c r="B48" i="48"/>
  <c r="GC64" i="28"/>
  <c r="GD64" i="28" s="1"/>
  <c r="AC79" i="28"/>
  <c r="AE79" i="28" s="1"/>
  <c r="Q59" i="33"/>
  <c r="MC64" i="28"/>
  <c r="ME64" i="28" s="1"/>
  <c r="MC79" i="28"/>
  <c r="ME79" i="28" s="1"/>
  <c r="KC79" i="28"/>
  <c r="KF79" i="28" s="1"/>
  <c r="FP79" i="28"/>
  <c r="FR79" i="28" s="1"/>
  <c r="C110" i="48"/>
  <c r="B110" i="48"/>
  <c r="N12" i="33"/>
  <c r="C17" i="48"/>
  <c r="B22" i="33"/>
  <c r="C36" i="48"/>
  <c r="B36" i="48"/>
  <c r="C127" i="48"/>
  <c r="B127" i="48"/>
  <c r="E17" i="33"/>
  <c r="B15" i="48"/>
  <c r="C15" i="48"/>
  <c r="DC79" i="28"/>
  <c r="DF79" i="28" s="1"/>
  <c r="B12" i="33"/>
  <c r="LC79" i="28"/>
  <c r="LE79" i="28" s="1"/>
  <c r="CP79" i="28"/>
  <c r="CS79" i="28" s="1"/>
  <c r="B27" i="33"/>
  <c r="C120" i="48"/>
  <c r="B120" i="48"/>
  <c r="C102" i="48"/>
  <c r="B102" i="48"/>
  <c r="CC29" i="28"/>
  <c r="CF29" i="28" s="1"/>
  <c r="BC79" i="28"/>
  <c r="BE79" i="28" s="1"/>
  <c r="B4" i="48"/>
  <c r="HP79" i="28"/>
  <c r="HQ79" i="28" s="1"/>
  <c r="EP79" i="28"/>
  <c r="ES79" i="28" s="1"/>
  <c r="AI37" i="33"/>
  <c r="K37" i="33"/>
  <c r="B77" i="48"/>
  <c r="C77" i="48"/>
  <c r="C27" i="48"/>
  <c r="B27" i="48"/>
  <c r="AI17" i="33"/>
  <c r="LP79" i="28"/>
  <c r="AC12" i="33"/>
  <c r="FC79" i="28"/>
  <c r="FD79" i="28" s="1"/>
  <c r="EC79" i="28"/>
  <c r="EF79" i="28" s="1"/>
  <c r="T32" i="33"/>
  <c r="K12" i="33"/>
  <c r="C48" i="48"/>
  <c r="T12" i="33"/>
  <c r="B20" i="48"/>
  <c r="W12" i="33"/>
  <c r="B105" i="48"/>
  <c r="C105" i="48"/>
  <c r="B66" i="48"/>
  <c r="C66" i="48"/>
  <c r="P79" i="28"/>
  <c r="S79" i="28" s="1"/>
  <c r="C143" i="48"/>
  <c r="AP79" i="28"/>
  <c r="AQ79" i="28" s="1"/>
  <c r="IS13" i="47"/>
  <c r="GC79" i="28"/>
  <c r="GD79" i="28" s="1"/>
  <c r="BP79" i="28"/>
  <c r="BQ79" i="28" s="1"/>
  <c r="C91" i="48"/>
  <c r="B91" i="48"/>
  <c r="AF37" i="33"/>
  <c r="B62" i="48"/>
  <c r="AF22" i="33"/>
  <c r="C62" i="48"/>
  <c r="C73" i="48"/>
  <c r="GP79" i="28"/>
  <c r="H12" i="33"/>
  <c r="KP79" i="28"/>
  <c r="KS79" i="28" s="1"/>
  <c r="HC79" i="28"/>
  <c r="HF79" i="28" s="1"/>
  <c r="B7" i="48"/>
  <c r="C52" i="48"/>
  <c r="Z27" i="33"/>
  <c r="B52" i="48"/>
  <c r="C134" i="48"/>
  <c r="B134" i="48"/>
  <c r="AI32" i="33"/>
  <c r="N59" i="33"/>
  <c r="B73" i="48"/>
  <c r="IQ13" i="47"/>
  <c r="DP79" i="28"/>
  <c r="DR79" i="28" s="1"/>
  <c r="C26" i="48"/>
  <c r="K22" i="33"/>
  <c r="B42" i="48"/>
  <c r="N22" i="33"/>
  <c r="C109" i="48"/>
  <c r="B109" i="48"/>
  <c r="Z37" i="33"/>
  <c r="C80" i="48"/>
  <c r="Z12" i="33"/>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HF27" i="28" s="1"/>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GC27" i="28"/>
  <c r="GF27" i="28" s="1"/>
  <c r="B64" i="33"/>
  <c r="A48" i="33" s="1"/>
  <c r="B49" i="33" s="1"/>
  <c r="B69" i="48"/>
  <c r="FP27" i="28"/>
  <c r="FS27" i="28" s="1"/>
  <c r="P27" i="28"/>
  <c r="BC27" i="28"/>
  <c r="BD27" i="28" s="1"/>
  <c r="HP27" i="28"/>
  <c r="HQ27" i="28" s="1"/>
  <c r="AF6" i="47"/>
  <c r="B16" i="48"/>
  <c r="H27" i="33"/>
  <c r="B57" i="33"/>
  <c r="IP27" i="28"/>
  <c r="IR27" i="28" s="1"/>
  <c r="JC27" i="28"/>
  <c r="JF27" i="28" s="1"/>
  <c r="CE80" i="47"/>
  <c r="KE10" i="47"/>
  <c r="JS71" i="47"/>
  <c r="KF10" i="47"/>
  <c r="C33" i="48"/>
  <c r="B33" i="48"/>
  <c r="F64" i="33"/>
  <c r="J48" i="33" s="1"/>
  <c r="K49" i="33" s="1"/>
  <c r="O64" i="33"/>
  <c r="AB48" i="33" s="1"/>
  <c r="N57" i="33"/>
  <c r="N58" i="33"/>
  <c r="BC64" i="28"/>
  <c r="BD64" i="28" s="1"/>
  <c r="JP64" i="28"/>
  <c r="JR64" i="28" s="1"/>
  <c r="DC64" i="28"/>
  <c r="DF64" i="28" s="1"/>
  <c r="AC64" i="28"/>
  <c r="AD64" i="28" s="1"/>
  <c r="KP64" i="28"/>
  <c r="KR64" i="28" s="1"/>
  <c r="IP64" i="28"/>
  <c r="DP64" i="28"/>
  <c r="DS64" i="28" s="1"/>
  <c r="LP64" i="28"/>
  <c r="LS64" i="28" s="1"/>
  <c r="KC64" i="28"/>
  <c r="KE64" i="28" s="1"/>
  <c r="P64" i="28"/>
  <c r="R64" i="28" s="1"/>
  <c r="HC64" i="28"/>
  <c r="IC64" i="28"/>
  <c r="ID64" i="28" s="1"/>
  <c r="LC64" i="28"/>
  <c r="LF64" i="28" s="1"/>
  <c r="EP64" i="28"/>
  <c r="GP64" i="28"/>
  <c r="GR64" i="28" s="1"/>
  <c r="FP64" i="28"/>
  <c r="FQ64" i="28" s="1"/>
  <c r="EC64" i="28"/>
  <c r="EF64" i="28" s="1"/>
  <c r="HE6" i="47"/>
  <c r="AP64" i="28"/>
  <c r="BP64" i="28"/>
  <c r="BR64" i="28" s="1"/>
  <c r="FC64" i="28"/>
  <c r="FD64" i="28" s="1"/>
  <c r="KC29" i="28"/>
  <c r="CD71" i="47"/>
  <c r="CP64" i="28"/>
  <c r="CS64" i="28" s="1"/>
  <c r="CC64" i="28"/>
  <c r="CE64" i="28" s="1"/>
  <c r="BP29" i="28"/>
  <c r="BS29" i="28" s="1"/>
  <c r="JC29" i="28"/>
  <c r="JD29" i="28" s="1"/>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Q41" i="28" s="1"/>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H20" i="3"/>
  <c r="I27" i="22"/>
  <c r="D7" i="68"/>
  <c r="D16" i="68" s="1"/>
  <c r="J75" i="22"/>
  <c r="AG38" i="33" s="1"/>
  <c r="Q27" i="68" s="1"/>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J11" i="22"/>
  <c r="FQ71" i="47"/>
  <c r="AP80" i="28"/>
  <c r="AQ80" i="28" s="1"/>
  <c r="DC80" i="28"/>
  <c r="DE80" i="28" s="1"/>
  <c r="CP80" i="28"/>
  <c r="CR80" i="28" s="1"/>
  <c r="EQ10" i="47"/>
  <c r="ME80" i="28"/>
  <c r="BR71" i="47"/>
  <c r="EC80" i="28"/>
  <c r="ED80" i="28" s="1"/>
  <c r="Q7" i="68"/>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J42" i="22"/>
  <c r="D8" i="70"/>
  <c r="D17" i="70" s="1"/>
  <c r="J43" i="22"/>
  <c r="U28" i="33" s="1"/>
  <c r="Q25" i="64" s="1"/>
  <c r="Q8" i="66"/>
  <c r="I51" i="22"/>
  <c r="D6" i="64"/>
  <c r="D15" i="64" s="1"/>
  <c r="B27" i="3"/>
  <c r="CD6" i="47"/>
  <c r="AQ10" i="47"/>
  <c r="I18" i="22"/>
  <c r="FE10" i="47"/>
  <c r="D7" i="62"/>
  <c r="Q7" i="62" s="1"/>
  <c r="JR6" i="47"/>
  <c r="GF10" i="47"/>
  <c r="JF71" i="47"/>
  <c r="BF6" i="47"/>
  <c r="FD10" i="47"/>
  <c r="I74" i="22"/>
  <c r="AF33" i="33" s="1"/>
  <c r="P26" i="68" s="1"/>
  <c r="I34" i="22"/>
  <c r="I11" i="22"/>
  <c r="B14" i="3"/>
  <c r="JE71" i="47"/>
  <c r="E19" i="3"/>
  <c r="CE6" i="47"/>
  <c r="JQ6" i="47"/>
  <c r="J55" i="22"/>
  <c r="F38" i="33" s="1"/>
  <c r="Q27" i="62" s="1"/>
  <c r="J19" i="22"/>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J52" i="22"/>
  <c r="I33" i="33" s="1"/>
  <c r="Q26" i="63" s="1"/>
  <c r="DC24" i="28"/>
  <c r="DF24" i="28" s="1"/>
  <c r="KE34" i="28"/>
  <c r="KQ55" i="28"/>
  <c r="KR28" i="47"/>
  <c r="H9" i="3"/>
  <c r="HP67" i="47"/>
  <c r="HQ67" i="47" s="1"/>
  <c r="CP24" i="28"/>
  <c r="CR24" i="28" s="1"/>
  <c r="S31" i="28"/>
  <c r="BS31" i="28"/>
  <c r="EP24" i="28"/>
  <c r="ES24" i="28" s="1"/>
  <c r="LS48" i="47"/>
  <c r="AQ55" i="28"/>
  <c r="IF24" i="28"/>
  <c r="BC24" i="28"/>
  <c r="BE24" i="28" s="1"/>
  <c r="BQ31" i="28"/>
  <c r="CC24" i="28"/>
  <c r="CE24" i="28" s="1"/>
  <c r="AR55" i="28"/>
  <c r="HR28" i="47"/>
  <c r="AP83" i="28"/>
  <c r="AR83" i="28" s="1"/>
  <c r="LC24" i="28"/>
  <c r="Q31" i="28"/>
  <c r="AC24" i="28"/>
  <c r="AF24" i="28" s="1"/>
  <c r="I62" i="22"/>
  <c r="K33" i="33" s="1"/>
  <c r="P26" i="70" s="1"/>
  <c r="E20" i="3"/>
  <c r="J66" i="22"/>
  <c r="U33" i="33" s="1"/>
  <c r="Q26" i="64" s="1"/>
  <c r="Z32" i="64" s="1"/>
  <c r="GE20" i="47"/>
  <c r="Q7" i="64"/>
  <c r="Q7" i="66"/>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D17" i="66"/>
  <c r="JQ28" i="47"/>
  <c r="IC79" i="47"/>
  <c r="IF79" i="47" s="1"/>
  <c r="I70" i="22"/>
  <c r="D7" i="69"/>
  <c r="Q7" i="69" s="1"/>
  <c r="IP76" i="47"/>
  <c r="IR76" i="47" s="1"/>
  <c r="LC76" i="47"/>
  <c r="LD76" i="47" s="1"/>
  <c r="B20" i="3"/>
  <c r="D8" i="63"/>
  <c r="Q8" i="63" s="1"/>
  <c r="I69" i="22"/>
  <c r="I61" i="22"/>
  <c r="D75" i="48" s="1"/>
  <c r="P53" i="28"/>
  <c r="R53" i="28" s="1"/>
  <c r="EC76" i="47"/>
  <c r="EF76" i="47" s="1"/>
  <c r="IC76" i="47"/>
  <c r="IF76" i="47" s="1"/>
  <c r="J32" i="22"/>
  <c r="BP72" i="28"/>
  <c r="BR72" i="28" s="1"/>
  <c r="J69" i="22"/>
  <c r="E84" i="48" s="1"/>
  <c r="I17" i="22"/>
  <c r="W13" i="33" s="1"/>
  <c r="P22" i="65" s="1"/>
  <c r="KC76" i="47"/>
  <c r="KF76" i="47" s="1"/>
  <c r="KP76" i="47"/>
  <c r="KQ76" i="47" s="1"/>
  <c r="FC72" i="28"/>
  <c r="FE72" i="28" s="1"/>
  <c r="AP72" i="28"/>
  <c r="AR72" i="28" s="1"/>
  <c r="J8" i="22"/>
  <c r="E24" i="3"/>
  <c r="E27" i="3"/>
  <c r="MC76" i="47"/>
  <c r="MD76" i="47" s="1"/>
  <c r="GC76" i="47"/>
  <c r="GF76" i="47" s="1"/>
  <c r="R80" i="47"/>
  <c r="CS55" i="28"/>
  <c r="EC72" i="28"/>
  <c r="EE72" i="28" s="1"/>
  <c r="CP72" i="28"/>
  <c r="CQ72" i="28" s="1"/>
  <c r="I33" i="22"/>
  <c r="I52" i="22"/>
  <c r="I41" i="22"/>
  <c r="AP76" i="47"/>
  <c r="AR76" i="47" s="1"/>
  <c r="FP76" i="47"/>
  <c r="FS76" i="47" s="1"/>
  <c r="D8" i="71"/>
  <c r="D17" i="71" s="1"/>
  <c r="IF28" i="47"/>
  <c r="JS28" i="47"/>
  <c r="AD28" i="47"/>
  <c r="AE28" i="47"/>
  <c r="DC72" i="28"/>
  <c r="JC72" i="28"/>
  <c r="J53" i="22"/>
  <c r="I38" i="33" s="1"/>
  <c r="Q27" i="63" s="1"/>
  <c r="HP76" i="47"/>
  <c r="HQ76" i="47" s="1"/>
  <c r="AC76" i="47"/>
  <c r="AF76" i="47" s="1"/>
  <c r="J15" i="22"/>
  <c r="E16" i="48" s="1"/>
  <c r="IE28" i="47"/>
  <c r="BD31" i="28"/>
  <c r="HQ31" i="28"/>
  <c r="S80" i="47"/>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AR41" i="28"/>
  <c r="CR31" i="28"/>
  <c r="KD31" i="28"/>
  <c r="IE31" i="28"/>
  <c r="AQ31" i="28"/>
  <c r="I32" i="22"/>
  <c r="E13" i="3"/>
  <c r="D5" i="64"/>
  <c r="Q5" i="64" s="1"/>
  <c r="I14" i="22"/>
  <c r="JD55" i="28"/>
  <c r="J39" i="22"/>
  <c r="D7" i="61"/>
  <c r="Q7" i="61" s="1"/>
  <c r="FS13" i="47"/>
  <c r="AR31" i="28"/>
  <c r="IF31" i="28"/>
  <c r="JF55" i="28"/>
  <c r="KE31" i="28"/>
  <c r="J60" i="22"/>
  <c r="E74" i="48" s="1"/>
  <c r="D8" i="69"/>
  <c r="D17" i="69" s="1"/>
  <c r="HS55" i="28"/>
  <c r="Q8" i="65"/>
  <c r="I44" i="22"/>
  <c r="Z28" i="33" s="1"/>
  <c r="P25" i="69" s="1"/>
  <c r="I64" i="22"/>
  <c r="Z33" i="33" s="1"/>
  <c r="P26" i="69" s="1"/>
  <c r="H13" i="3"/>
  <c r="JS72" i="47"/>
  <c r="D6" i="66"/>
  <c r="Q6" i="66" s="1"/>
  <c r="J47" i="22"/>
  <c r="AD28" i="33" s="1"/>
  <c r="Q25" i="66" s="1"/>
  <c r="I72" i="22"/>
  <c r="J38" i="22"/>
  <c r="J56" i="22"/>
  <c r="C33" i="33" s="1"/>
  <c r="Q26" i="61" s="1"/>
  <c r="CF62" i="47"/>
  <c r="B6" i="3"/>
  <c r="JR72" i="47"/>
  <c r="LE13" i="47"/>
  <c r="JR31" i="28"/>
  <c r="R48" i="47"/>
  <c r="LF13" i="47"/>
  <c r="J57" i="22"/>
  <c r="B8" i="3"/>
  <c r="I10" i="22"/>
  <c r="H13" i="33" s="1"/>
  <c r="P22" i="63" s="1"/>
  <c r="D6" i="71"/>
  <c r="D15" i="71" s="1"/>
  <c r="AP24" i="28"/>
  <c r="AQ24" i="28" s="1"/>
  <c r="FC24" i="28"/>
  <c r="FE24" i="28" s="1"/>
  <c r="CE72" i="47"/>
  <c r="DP13" i="28"/>
  <c r="DR13" i="28" s="1"/>
  <c r="I5" i="22"/>
  <c r="B18" i="33" s="1"/>
  <c r="P23" i="61" s="1"/>
  <c r="LQ48" i="47"/>
  <c r="B18" i="3"/>
  <c r="HP79" i="47"/>
  <c r="HS79" i="47" s="1"/>
  <c r="IE24" i="28"/>
  <c r="LP24" i="28"/>
  <c r="LS24" i="28" s="1"/>
  <c r="ER20" i="47"/>
  <c r="J23" i="22"/>
  <c r="AD18" i="33" s="1"/>
  <c r="Q23" i="66" s="1"/>
  <c r="JD28" i="47"/>
  <c r="E9" i="3"/>
  <c r="JE28" i="47"/>
  <c r="J54" i="22"/>
  <c r="F33" i="33" s="1"/>
  <c r="Q26" i="62" s="1"/>
  <c r="J35" i="22"/>
  <c r="D7" i="70"/>
  <c r="Q7" i="70" s="1"/>
  <c r="D7" i="65"/>
  <c r="Q7" i="65" s="1"/>
  <c r="J68" i="22"/>
  <c r="X33" i="33" s="1"/>
  <c r="Q26" i="65"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47" i="22"/>
  <c r="I59" i="22"/>
  <c r="N38" i="33" s="1"/>
  <c r="P27" i="72" s="1"/>
  <c r="HQ28" i="47"/>
  <c r="E12" i="3"/>
  <c r="BP24" i="28"/>
  <c r="BR24" i="28" s="1"/>
  <c r="JP24" i="28"/>
  <c r="JR24" i="28" s="1"/>
  <c r="P13" i="28"/>
  <c r="R13" i="28" s="1"/>
  <c r="CP79" i="47"/>
  <c r="CQ79" i="47" s="1"/>
  <c r="S72" i="47"/>
  <c r="KS31" i="28"/>
  <c r="LP48" i="28"/>
  <c r="LR48" i="28" s="1"/>
  <c r="CR28" i="47"/>
  <c r="J12" i="22"/>
  <c r="O18" i="33" s="1"/>
  <c r="Q23" i="72" s="1"/>
  <c r="I73" i="22"/>
  <c r="AC38" i="33" s="1"/>
  <c r="P27" i="66" s="1"/>
  <c r="I19" i="22"/>
  <c r="T13" i="33" s="1"/>
  <c r="P22" i="64" s="1"/>
  <c r="I30" i="22"/>
  <c r="I6" i="22"/>
  <c r="E13" i="33" s="1"/>
  <c r="P22" i="62" s="1"/>
  <c r="B26" i="3"/>
  <c r="MC24" i="28"/>
  <c r="ME24" i="28" s="1"/>
  <c r="FP24" i="28"/>
  <c r="FS24" i="28" s="1"/>
  <c r="GC24" i="28"/>
  <c r="GE24" i="28" s="1"/>
  <c r="BC62" i="28"/>
  <c r="BF62" i="28" s="1"/>
  <c r="H15" i="3"/>
  <c r="GP79" i="47"/>
  <c r="GQ79" i="47" s="1"/>
  <c r="LS28" i="47"/>
  <c r="Q72" i="47"/>
  <c r="JF62" i="47"/>
  <c r="JE62" i="47"/>
  <c r="JC88" i="28"/>
  <c r="JE88" i="28" s="1"/>
  <c r="I60" i="22"/>
  <c r="Q33" i="33" s="1"/>
  <c r="P26" i="71"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I12" i="22"/>
  <c r="N18" i="33" s="1"/>
  <c r="P23" i="72" s="1"/>
  <c r="HC21" i="28"/>
  <c r="HF21" i="28" s="1"/>
  <c r="MC21" i="28"/>
  <c r="ME21" i="28" s="1"/>
  <c r="CC21" i="28"/>
  <c r="CD21" i="28" s="1"/>
  <c r="J36" i="22"/>
  <c r="J26" i="22"/>
  <c r="E52" i="48"/>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E8" i="3"/>
  <c r="AP53" i="47"/>
  <c r="AQ53" i="47" s="1"/>
  <c r="AS70" i="47"/>
  <c r="EC21" i="28"/>
  <c r="EE21" i="28" s="1"/>
  <c r="AC21" i="28"/>
  <c r="AE21" i="28" s="1"/>
  <c r="FP21" i="28"/>
  <c r="FQ21" i="28" s="1"/>
  <c r="JC21" i="28"/>
  <c r="JD21" i="28" s="1"/>
  <c r="LN132" i="47"/>
  <c r="J71" i="22"/>
  <c r="E87" i="48" s="1"/>
  <c r="J20" i="22"/>
  <c r="AA13" i="33" s="1"/>
  <c r="Q22" i="69" s="1"/>
  <c r="D7" i="72"/>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16" i="66"/>
  <c r="I20" i="22"/>
  <c r="Z13" i="33" s="1"/>
  <c r="P22" i="69" s="1"/>
  <c r="D6" i="61"/>
  <c r="Q6" i="61" s="1"/>
  <c r="J64" i="22"/>
  <c r="AA33" i="33" s="1"/>
  <c r="Q26" i="69" s="1"/>
  <c r="AC73" i="28"/>
  <c r="AF73" i="28" s="1"/>
  <c r="LP39" i="47"/>
  <c r="LQ39" i="47" s="1"/>
  <c r="JC35" i="28"/>
  <c r="JF35" i="28" s="1"/>
  <c r="H6" i="3"/>
  <c r="DP35" i="28"/>
  <c r="FP35" i="28"/>
  <c r="FQ35" i="28" s="1"/>
  <c r="I45" i="22"/>
  <c r="KC35" i="28"/>
  <c r="KD35" i="28" s="1"/>
  <c r="DC35" i="28"/>
  <c r="DD35" i="28" s="1"/>
  <c r="AR28" i="47"/>
  <c r="E21" i="3"/>
  <c r="AC35" i="28"/>
  <c r="AD35" i="28" s="1"/>
  <c r="HC35" i="28"/>
  <c r="HE35" i="28" s="1"/>
  <c r="AQ28" i="47"/>
  <c r="I43" i="22"/>
  <c r="T28" i="33" s="1"/>
  <c r="P25" i="64" s="1"/>
  <c r="J18" i="22"/>
  <c r="AP35" i="28"/>
  <c r="AQ35" i="28" s="1"/>
  <c r="JP35" i="28"/>
  <c r="JR35" i="28" s="1"/>
  <c r="B24" i="3"/>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I68" i="22"/>
  <c r="W33" i="33" s="1"/>
  <c r="P26" i="65" s="1"/>
  <c r="DC13" i="28"/>
  <c r="DD13" i="28" s="1"/>
  <c r="FC13" i="28"/>
  <c r="FE13" i="28" s="1"/>
  <c r="LQ31" i="28"/>
  <c r="HE31" i="28"/>
  <c r="E25" i="3"/>
  <c r="FP13" i="28"/>
  <c r="FR13" i="28" s="1"/>
  <c r="BP13" i="28"/>
  <c r="BR13" i="28" s="1"/>
  <c r="MF13" i="47"/>
  <c r="DR31" i="28"/>
  <c r="FE72" i="47"/>
  <c r="MC35" i="28"/>
  <c r="FP83" i="28"/>
  <c r="FS83" i="28" s="1"/>
  <c r="D6" i="65"/>
  <c r="D15" i="65" s="1"/>
  <c r="CC13" i="28"/>
  <c r="CF13" i="28" s="1"/>
  <c r="GC13" i="28"/>
  <c r="GD13" i="28" s="1"/>
  <c r="KE28" i="47"/>
  <c r="B25" i="3"/>
  <c r="ME20" i="47"/>
  <c r="IS20" i="47"/>
  <c r="HR31" i="28"/>
  <c r="AE55" i="28"/>
  <c r="HD31" i="28"/>
  <c r="LQ72" i="47"/>
  <c r="CE31" i="28"/>
  <c r="EP35" i="28"/>
  <c r="J17" i="22"/>
  <c r="X13" i="33" s="1"/>
  <c r="Q22" i="65"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I29" i="22"/>
  <c r="E23" i="33" s="1"/>
  <c r="P24" i="62" s="1"/>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Q25" i="67" s="1"/>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B59" i="33"/>
  <c r="EC11" i="47"/>
  <c r="EE11" i="47" s="1"/>
  <c r="IR80" i="47"/>
  <c r="GR72" i="47"/>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D7" i="48"/>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LL41" i="47"/>
  <c r="LY41" i="47"/>
  <c r="JF31" i="28"/>
  <c r="JD31" i="28"/>
  <c r="JE31" i="28"/>
  <c r="DQ85" i="47"/>
  <c r="E41" i="28"/>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HE79" i="28"/>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JS79" i="28"/>
  <c r="JQ79"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AI36" i="33"/>
  <c r="I11" i="48"/>
  <c r="N16" i="33"/>
  <c r="D8" i="68"/>
  <c r="J27" i="22"/>
  <c r="AD33" i="33"/>
  <c r="Q26" i="66" s="1"/>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Q24" i="66" s="1"/>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GR79" i="28"/>
  <c r="GS79" i="28"/>
  <c r="GQ79" i="28"/>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JE79" i="28"/>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BF27" i="28"/>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S27" i="28"/>
  <c r="R27" i="28"/>
  <c r="Q27" i="28"/>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E27" i="28"/>
  <c r="BF79" i="28"/>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LR79" i="28"/>
  <c r="LS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LL16" i="47"/>
  <c r="JY16" i="47"/>
  <c r="AY16" i="47"/>
  <c r="KL16" i="47"/>
  <c r="FY16" i="47"/>
  <c r="CL16" i="47"/>
  <c r="L16" i="47"/>
  <c r="GL16" i="47"/>
  <c r="GY16" i="47"/>
  <c r="EY16" i="47"/>
  <c r="BY16" i="47"/>
  <c r="AL16" i="47"/>
  <c r="EL16" i="47"/>
  <c r="DY16" i="47"/>
  <c r="BL16" i="47"/>
  <c r="HL16" i="47"/>
  <c r="FL16" i="47"/>
  <c r="Y16" i="47"/>
  <c r="CY16" i="47"/>
  <c r="IL16" i="47"/>
  <c r="DL16" i="47"/>
  <c r="IY16" i="47"/>
  <c r="IC53" i="28"/>
  <c r="IE53" i="28" s="1"/>
  <c r="MC17" i="28"/>
  <c r="MD17" i="28" s="1"/>
  <c r="CC17" i="28"/>
  <c r="CE17" i="28" s="1"/>
  <c r="BP17" i="28"/>
  <c r="BR17" i="28" s="1"/>
  <c r="CR71" i="47"/>
  <c r="HG126" i="47"/>
  <c r="BP88" i="28"/>
  <c r="BS88" i="28" s="1"/>
  <c r="IP88" i="28"/>
  <c r="IS88" i="28" s="1"/>
  <c r="DC88" i="28"/>
  <c r="DE88" i="28" s="1"/>
  <c r="CP88" i="28"/>
  <c r="P88" i="28"/>
  <c r="BC88" i="28"/>
  <c r="BD88" i="28" s="1"/>
  <c r="JE29" i="28"/>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JF29" i="28"/>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KY16"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Y16" i="47"/>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J70" i="28"/>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IW70" i="28"/>
  <c r="FD28" i="47"/>
  <c r="FF28" i="47"/>
  <c r="FE28" i="47"/>
  <c r="KD78" i="47"/>
  <c r="KE78" i="47"/>
  <c r="KF78" i="47"/>
  <c r="AF29" i="28"/>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KD29" i="28"/>
  <c r="KE29" i="28"/>
  <c r="KF29" i="28"/>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GJ70" i="28"/>
  <c r="FJ70"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CJ7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KJ52" i="47"/>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LW52" i="47"/>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C28" i="47"/>
  <c r="C2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KW70" i="28"/>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P25" i="71" s="1"/>
  <c r="HF74" i="47"/>
  <c r="HD74" i="47"/>
  <c r="HE74" i="47"/>
  <c r="CR74" i="47"/>
  <c r="CQ74" i="47"/>
  <c r="CS74" i="47"/>
  <c r="JE74" i="47"/>
  <c r="JD74" i="47"/>
  <c r="JF74" i="47"/>
  <c r="JC53" i="28"/>
  <c r="JE53" i="28" s="1"/>
  <c r="HC53" i="28"/>
  <c r="HF53" i="28" s="1"/>
  <c r="EP53" i="28"/>
  <c r="ER53" i="28" s="1"/>
  <c r="AJ70" i="28"/>
  <c r="JJ70" i="28"/>
  <c r="J70" i="28"/>
  <c r="IJ70" i="28"/>
  <c r="JW70" i="28"/>
  <c r="DW70" i="28"/>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FW70" i="28"/>
  <c r="CW70" i="28"/>
  <c r="HW70" i="28"/>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HJ70" i="28"/>
  <c r="EW70" i="28"/>
  <c r="BW70" i="28"/>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KJ70" i="28"/>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GW70" i="28"/>
  <c r="EJ70" i="28"/>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BJ70" i="28"/>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Q26" i="72" s="1"/>
  <c r="E73"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LD24" i="28"/>
  <c r="LE24" i="28"/>
  <c r="LF2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HF64" i="28"/>
  <c r="HE64" i="28"/>
  <c r="HD64" i="28"/>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LW70" i="28"/>
  <c r="AW70" i="28"/>
  <c r="W70"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AS64" i="28"/>
  <c r="AR64" i="28"/>
  <c r="AQ64" i="28"/>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KW52" i="47"/>
  <c r="HC87" i="28"/>
  <c r="AC23" i="33"/>
  <c r="P24" i="66" s="1"/>
  <c r="IG118" i="47"/>
  <c r="MG116" i="47"/>
  <c r="AG118" i="47"/>
  <c r="DG117" i="47"/>
  <c r="HT117" i="47"/>
  <c r="GG118" i="47"/>
  <c r="CG118" i="47"/>
  <c r="CG116" i="47"/>
  <c r="IG119" i="47"/>
  <c r="AT117" i="47"/>
  <c r="MC87" i="28"/>
  <c r="MF87" i="28" s="1"/>
  <c r="FR86" i="47"/>
  <c r="JC87" i="28"/>
  <c r="JE87" i="28" s="1"/>
  <c r="CQ87" i="28"/>
  <c r="E59" i="33"/>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EJ52" i="47"/>
  <c r="HG117" i="47"/>
  <c r="KT116" i="47"/>
  <c r="DG119" i="47"/>
  <c r="AT118" i="47"/>
  <c r="JG118" i="47"/>
  <c r="HG119" i="47"/>
  <c r="IT119" i="47"/>
  <c r="GG117" i="47"/>
  <c r="MG117" i="47"/>
  <c r="BG118" i="47"/>
  <c r="MG119" i="47"/>
  <c r="KC87" i="28"/>
  <c r="KD87" i="28" s="1"/>
  <c r="P86" i="28"/>
  <c r="R86" i="28" s="1"/>
  <c r="CP86" i="28"/>
  <c r="CQ86" i="28" s="1"/>
  <c r="LP87" i="28"/>
  <c r="LR87" i="28" s="1"/>
  <c r="IW52" i="47"/>
  <c r="Q5" i="71"/>
  <c r="GG119" i="47"/>
  <c r="T117" i="47"/>
  <c r="FT116" i="47"/>
  <c r="GG116" i="47"/>
  <c r="CT117" i="47"/>
  <c r="JT118" i="47"/>
  <c r="AT116" i="47"/>
  <c r="HG118" i="47"/>
  <c r="FT118" i="47"/>
  <c r="EG118" i="47"/>
  <c r="CG117" i="47"/>
  <c r="BT116" i="47"/>
  <c r="MF88" i="47"/>
  <c r="EC87" i="28"/>
  <c r="EE87" i="28" s="1"/>
  <c r="FC86" i="28"/>
  <c r="FE86" i="28" s="1"/>
  <c r="LJ52" i="47"/>
  <c r="BC86" i="28"/>
  <c r="BF86" i="28" s="1"/>
  <c r="CS87" i="28"/>
  <c r="BP87" i="28"/>
  <c r="BQ87" i="28" s="1"/>
  <c r="DC87" i="28"/>
  <c r="DD87" i="28" s="1"/>
  <c r="FW52" i="47"/>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C52" i="28"/>
  <c r="X23" i="33"/>
  <c r="Q24" i="65" s="1"/>
  <c r="E48" i="48"/>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C9" i="47"/>
  <c r="C9" i="28"/>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L18" i="33"/>
  <c r="Q23" i="70"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D27" i="48"/>
  <c r="FL41" i="47"/>
  <c r="EY41" i="47"/>
  <c r="AY41" i="47"/>
  <c r="JY41" i="47"/>
  <c r="IL41" i="47"/>
  <c r="GY41" i="47"/>
  <c r="DL41" i="47"/>
  <c r="L41" i="47"/>
  <c r="KL41" i="47"/>
  <c r="JL41" i="47"/>
  <c r="IY41" i="47"/>
  <c r="BY41" i="47"/>
  <c r="AL41" i="47"/>
  <c r="KY41" i="47"/>
  <c r="HL41" i="47"/>
  <c r="EL41" i="47"/>
  <c r="CY41" i="47"/>
  <c r="GL41" i="47"/>
  <c r="FY41" i="47"/>
  <c r="BL41" i="47"/>
  <c r="CL41" i="47"/>
  <c r="DY41" i="47"/>
  <c r="Y41" i="47"/>
  <c r="HY41" i="47"/>
  <c r="FJ52" i="47"/>
  <c r="BW52" i="47"/>
  <c r="EW52" i="47"/>
  <c r="AJ52" i="47"/>
  <c r="GW52" i="47"/>
  <c r="CW52" i="47"/>
  <c r="BJ52" i="47"/>
  <c r="IJ52" i="47"/>
  <c r="DW52" i="47"/>
  <c r="W52" i="47"/>
  <c r="JW52" i="47"/>
  <c r="GJ52" i="47"/>
  <c r="CJ52" i="47"/>
  <c r="DJ52" i="47"/>
  <c r="J52" i="47"/>
  <c r="AW52" i="47"/>
  <c r="HW52" i="47"/>
  <c r="HJ52" i="47"/>
  <c r="X28" i="33"/>
  <c r="Q25" i="65" s="1"/>
  <c r="E47" i="48"/>
  <c r="LP87" i="47"/>
  <c r="LQ87" i="47" s="1"/>
  <c r="E90" i="48"/>
  <c r="AC33" i="33"/>
  <c r="P26" i="66" s="1"/>
  <c r="D88" i="48"/>
  <c r="EP87" i="47"/>
  <c r="EQ87" i="47" s="1"/>
  <c r="AA38" i="33"/>
  <c r="Q27" i="69" s="1"/>
  <c r="E80" i="48"/>
  <c r="D62" i="48"/>
  <c r="C28" i="33"/>
  <c r="Q25" i="61" s="1"/>
  <c r="BC83" i="28"/>
  <c r="LP83" i="28"/>
  <c r="KP83" i="28"/>
  <c r="H18" i="33"/>
  <c r="P23" i="63" s="1"/>
  <c r="U38" i="33"/>
  <c r="Q27" i="64" s="1"/>
  <c r="E82" i="48"/>
  <c r="BC84" i="28"/>
  <c r="BP84" i="28"/>
  <c r="HC84" i="28"/>
  <c r="JP84" i="28"/>
  <c r="EC84" i="28"/>
  <c r="AA23" i="33"/>
  <c r="Q24" i="69" s="1"/>
  <c r="E53" i="48"/>
  <c r="KP86" i="28"/>
  <c r="BP86" i="28"/>
  <c r="CC86" i="28"/>
  <c r="IC86" i="28"/>
  <c r="KC86" i="28"/>
  <c r="DP86" i="28"/>
  <c r="MC87" i="47"/>
  <c r="MF87" i="47" s="1"/>
  <c r="R28" i="33"/>
  <c r="Q25" i="71"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GR57" i="28"/>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L38" i="33"/>
  <c r="Q27" i="70" s="1"/>
  <c r="E77" i="48"/>
  <c r="AA18" i="33"/>
  <c r="Q23" i="69"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Q23" i="67" s="1"/>
  <c r="E27"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P22" i="67" s="1"/>
  <c r="D33" i="48"/>
  <c r="AI28" i="33"/>
  <c r="P25" i="67" s="1"/>
  <c r="D58"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D57" i="48"/>
  <c r="H57" i="33"/>
  <c r="H58" i="33"/>
  <c r="H59"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AG23" i="33"/>
  <c r="Q24" i="68" s="1"/>
  <c r="E62" i="48"/>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E28" i="48"/>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F28" i="33"/>
  <c r="P25" i="68" s="1"/>
  <c r="D63" i="48"/>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FT108" i="47"/>
  <c r="LG114" i="47"/>
  <c r="KT109" i="47"/>
  <c r="IT112" i="47"/>
  <c r="FG107" i="47"/>
  <c r="BG107" i="47"/>
  <c r="HT113" i="47"/>
  <c r="ET114" i="47"/>
  <c r="EO139" i="47" s="1"/>
  <c r="CG112" i="47"/>
  <c r="JG110" i="47"/>
  <c r="FT114" i="47"/>
  <c r="KG113" i="47"/>
  <c r="AG110" i="47"/>
  <c r="CT107" i="47"/>
  <c r="JT110" i="47"/>
  <c r="T113" i="47"/>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Q5" i="69"/>
  <c r="D14" i="69"/>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AF18" i="33"/>
  <c r="P23" i="68" s="1"/>
  <c r="D32" i="48"/>
  <c r="I18" i="33"/>
  <c r="Q23" i="63" s="1"/>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AC27" i="33" l="1"/>
  <c r="B43" i="48"/>
  <c r="B31" i="48"/>
  <c r="K27" i="33"/>
  <c r="HD27" i="28"/>
  <c r="IE79" i="28"/>
  <c r="B22" i="48"/>
  <c r="HE27" i="28"/>
  <c r="IF79" i="28"/>
  <c r="KF41" i="28"/>
  <c r="C22" i="48"/>
  <c r="C58" i="48"/>
  <c r="AS41" i="28"/>
  <c r="AI12" i="33"/>
  <c r="B76" i="48"/>
  <c r="AI47" i="33"/>
  <c r="BD79" i="28"/>
  <c r="KE41" i="28"/>
  <c r="C76" i="48"/>
  <c r="FE79" i="28"/>
  <c r="S41" i="28"/>
  <c r="R41" i="28"/>
  <c r="O138" i="47"/>
  <c r="HO139" i="47"/>
  <c r="B79" i="48"/>
  <c r="Z32" i="33"/>
  <c r="C79" i="48"/>
  <c r="B30" i="48"/>
  <c r="C30" i="48"/>
  <c r="AF12" i="33"/>
  <c r="B41" i="48"/>
  <c r="C41" i="48"/>
  <c r="C45" i="48"/>
  <c r="B45" i="48"/>
  <c r="C130" i="48"/>
  <c r="C69" i="33"/>
  <c r="B130" i="48"/>
  <c r="C37" i="48"/>
  <c r="E27" i="33"/>
  <c r="B37" i="48"/>
  <c r="KE79" i="28"/>
  <c r="C123" i="48"/>
  <c r="B123" i="48"/>
  <c r="C126" i="48"/>
  <c r="B126" i="48"/>
  <c r="B84" i="48"/>
  <c r="C84" i="48"/>
  <c r="T37" i="33"/>
  <c r="I35" i="22"/>
  <c r="N8" i="48"/>
  <c r="AZ8" i="33" s="1"/>
  <c r="C12" i="48"/>
  <c r="H17" i="33"/>
  <c r="B12" i="48"/>
  <c r="B100" i="48"/>
  <c r="C100" i="48"/>
  <c r="C35" i="48"/>
  <c r="B35" i="48"/>
  <c r="B56" i="48"/>
  <c r="C56" i="48"/>
  <c r="Z22" i="33"/>
  <c r="N27" i="33"/>
  <c r="C47" i="48"/>
  <c r="B47" i="48"/>
  <c r="C97" i="48"/>
  <c r="B97" i="48"/>
  <c r="B104" i="48"/>
  <c r="C104" i="48"/>
  <c r="B87" i="48"/>
  <c r="C87" i="48"/>
  <c r="E32" i="33"/>
  <c r="C65" i="48"/>
  <c r="B65" i="48"/>
  <c r="C63" i="48"/>
  <c r="AF27" i="33"/>
  <c r="B63" i="48"/>
  <c r="E35" i="48"/>
  <c r="C118" i="48"/>
  <c r="B118" i="48"/>
  <c r="B135" i="48"/>
  <c r="U69" i="33"/>
  <c r="C135" i="48"/>
  <c r="C5" i="48"/>
  <c r="B5" i="48"/>
  <c r="B17" i="33"/>
  <c r="BR79" i="28"/>
  <c r="H22" i="33"/>
  <c r="C101" i="48"/>
  <c r="B101" i="48"/>
  <c r="B55" i="48"/>
  <c r="C55" i="48"/>
  <c r="AC22" i="33"/>
  <c r="C68" i="48"/>
  <c r="B68" i="48"/>
  <c r="C72" i="48"/>
  <c r="N32" i="33"/>
  <c r="B72" i="48"/>
  <c r="B90" i="48"/>
  <c r="C90" i="48"/>
  <c r="AC32" i="33"/>
  <c r="B13" i="48"/>
  <c r="K17" i="33"/>
  <c r="B82" i="48"/>
  <c r="W37" i="33"/>
  <c r="C82" i="48"/>
  <c r="B121" i="48"/>
  <c r="Q22" i="33"/>
  <c r="C94" i="48"/>
  <c r="B94" i="48"/>
  <c r="F79" i="33"/>
  <c r="C138" i="48"/>
  <c r="B50" i="48"/>
  <c r="C50" i="48"/>
  <c r="W22" i="33"/>
  <c r="T27" i="33"/>
  <c r="C53" i="48"/>
  <c r="B53" i="48"/>
  <c r="R79" i="33"/>
  <c r="C140" i="48"/>
  <c r="B140" i="48"/>
  <c r="B75" i="48"/>
  <c r="C75" i="48"/>
  <c r="Q37" i="33"/>
  <c r="D5" i="70"/>
  <c r="Q5" i="70" s="1"/>
  <c r="C86" i="48"/>
  <c r="B86" i="48"/>
  <c r="B67" i="48"/>
  <c r="C67" i="48"/>
  <c r="H32" i="33"/>
  <c r="C57" i="48"/>
  <c r="B57" i="48"/>
  <c r="C23" i="48"/>
  <c r="B23" i="48"/>
  <c r="T17" i="33"/>
  <c r="C112" i="48"/>
  <c r="B112" i="48"/>
  <c r="C106" i="48"/>
  <c r="B106" i="48"/>
  <c r="C132" i="48"/>
  <c r="I69" i="33"/>
  <c r="B132" i="48"/>
  <c r="B46" i="48"/>
  <c r="C46" i="48"/>
  <c r="B96" i="48"/>
  <c r="C96" i="48"/>
  <c r="AC17" i="33"/>
  <c r="C28" i="48"/>
  <c r="B28" i="48"/>
  <c r="E18" i="48"/>
  <c r="E69" i="48"/>
  <c r="B108" i="48"/>
  <c r="C108" i="48"/>
  <c r="C113" i="48"/>
  <c r="B113" i="48"/>
  <c r="B10" i="48"/>
  <c r="C10" i="48"/>
  <c r="DD64" i="28"/>
  <c r="C146" i="48"/>
  <c r="L97" i="33"/>
  <c r="B8" i="48"/>
  <c r="C8" i="48"/>
  <c r="B32" i="48"/>
  <c r="C32" i="48"/>
  <c r="AF32" i="33"/>
  <c r="C88" i="48"/>
  <c r="B88" i="48"/>
  <c r="C60" i="48"/>
  <c r="B60" i="48"/>
  <c r="KD79" i="28"/>
  <c r="J62" i="22"/>
  <c r="L33" i="33" s="1"/>
  <c r="Q26" i="70" s="1"/>
  <c r="B26" i="48"/>
  <c r="B61" i="48"/>
  <c r="C61" i="48"/>
  <c r="AI22" i="33"/>
  <c r="B51" i="48"/>
  <c r="C51" i="48"/>
  <c r="T22" i="33"/>
  <c r="C7" i="48"/>
  <c r="E12" i="33"/>
  <c r="L87" i="33"/>
  <c r="B143" i="48"/>
  <c r="B81" i="48"/>
  <c r="W32" i="33"/>
  <c r="MF64" i="28"/>
  <c r="MD64" i="28"/>
  <c r="AR27" i="28"/>
  <c r="AD27" i="28"/>
  <c r="AF27" i="28"/>
  <c r="E16" i="28"/>
  <c r="HY16" i="28" s="1"/>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FC131" i="28" s="1"/>
  <c r="Z23" i="33"/>
  <c r="P24" i="69" s="1"/>
  <c r="C64" i="28" s="1"/>
  <c r="D56" i="48"/>
  <c r="W23" i="33"/>
  <c r="P24" i="65" s="1"/>
  <c r="C57" i="47" s="1"/>
  <c r="D50" i="48"/>
  <c r="I23" i="33"/>
  <c r="Q24" i="63" s="1"/>
  <c r="E41" i="48"/>
  <c r="P124" i="47"/>
  <c r="P126" i="47"/>
  <c r="O108" i="47"/>
  <c r="O107" i="47"/>
  <c r="D65" i="48"/>
  <c r="D84" i="48"/>
  <c r="E17" i="48"/>
  <c r="D38" i="48"/>
  <c r="D41" i="48"/>
  <c r="D81" i="48"/>
  <c r="N9" i="48"/>
  <c r="AZ9" i="33" s="1"/>
  <c r="AI38" i="33"/>
  <c r="P27" i="67" s="1"/>
  <c r="D87" i="48"/>
  <c r="R23" i="33"/>
  <c r="Q24" i="71" s="1"/>
  <c r="E45" i="48"/>
  <c r="E18" i="33"/>
  <c r="P23" i="62" s="1"/>
  <c r="D10" i="48"/>
  <c r="L23" i="33"/>
  <c r="Q24" i="70" s="1"/>
  <c r="E40" i="48"/>
  <c r="KC126" i="47"/>
  <c r="KC124" i="47"/>
  <c r="KB108" i="47"/>
  <c r="KB107" i="47"/>
  <c r="U18" i="33"/>
  <c r="Q23" i="64" s="1"/>
  <c r="E49" i="47" s="1"/>
  <c r="E23" i="48"/>
  <c r="AG13" i="33"/>
  <c r="Q22" i="68" s="1"/>
  <c r="E30" i="48"/>
  <c r="Q23" i="33"/>
  <c r="P24" i="71" s="1"/>
  <c r="D45" i="48"/>
  <c r="T18" i="33"/>
  <c r="P23" i="64" s="1"/>
  <c r="D23" i="48"/>
  <c r="F18" i="33"/>
  <c r="Q23" i="62" s="1"/>
  <c r="E14" i="28" s="1"/>
  <c r="DY14" i="28" s="1"/>
  <c r="E10" i="48"/>
  <c r="BC126" i="47"/>
  <c r="BB108" i="47"/>
  <c r="BC124" i="47"/>
  <c r="BB107" i="47"/>
  <c r="D42" i="48"/>
  <c r="D40" i="48"/>
  <c r="O23" i="33"/>
  <c r="Q24" i="72" s="1"/>
  <c r="E36" i="47" s="1"/>
  <c r="E46" i="48"/>
  <c r="D18" i="48"/>
  <c r="AI33" i="33"/>
  <c r="P26" i="67" s="1"/>
  <c r="C87" i="28" s="1"/>
  <c r="D86" i="48"/>
  <c r="U23" i="33"/>
  <c r="Q24" i="64" s="1"/>
  <c r="E50" i="47" s="1"/>
  <c r="E51" i="48"/>
  <c r="D5" i="68"/>
  <c r="J74" i="22"/>
  <c r="I26" i="22"/>
  <c r="H18" i="3"/>
  <c r="I50" i="22"/>
  <c r="EC124" i="47"/>
  <c r="EB107" i="47"/>
  <c r="EC126" i="47"/>
  <c r="EB108" i="47"/>
  <c r="CP130" i="28"/>
  <c r="CP131" i="28" s="1"/>
  <c r="DP130" i="28"/>
  <c r="DP131" i="28" s="1"/>
  <c r="JP130" i="28"/>
  <c r="JP131" i="28" s="1"/>
  <c r="MC130" i="28"/>
  <c r="MC131" i="28" s="1"/>
  <c r="IE64" i="28"/>
  <c r="IS27" i="28"/>
  <c r="IS79" i="28"/>
  <c r="GR41" i="28"/>
  <c r="LP130" i="28"/>
  <c r="LP131" i="28" s="1"/>
  <c r="AP130" i="28"/>
  <c r="AP131" i="28" s="1"/>
  <c r="IC130" i="28"/>
  <c r="BQ64" i="28"/>
  <c r="CC130" i="28"/>
  <c r="IP130" i="28"/>
  <c r="LC130" i="28"/>
  <c r="GC130" i="28"/>
  <c r="BS64" i="28"/>
  <c r="JR41" i="28"/>
  <c r="P130" i="28"/>
  <c r="P131" i="28" s="1"/>
  <c r="AC130" i="28"/>
  <c r="AC131" i="28" s="1"/>
  <c r="JC130" i="28"/>
  <c r="JC131" i="28" s="1"/>
  <c r="DC130" i="28"/>
  <c r="DC131" i="28" s="1"/>
  <c r="KP130" i="28"/>
  <c r="HP130" i="28"/>
  <c r="LE29" i="28"/>
  <c r="GF41" i="28"/>
  <c r="EC130" i="28"/>
  <c r="BP130" i="28"/>
  <c r="BP131" i="28" s="1"/>
  <c r="GP130" i="28"/>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Q8" i="61"/>
  <c r="I56" i="22"/>
  <c r="B33" i="33" s="1"/>
  <c r="P26" i="61" s="1"/>
  <c r="T26" i="61" s="1"/>
  <c r="HE29" i="28"/>
  <c r="ES80" i="28"/>
  <c r="K28" i="33"/>
  <c r="P25" i="70" s="1"/>
  <c r="C30" i="47" s="1"/>
  <c r="FR29" i="28"/>
  <c r="AD29" i="28"/>
  <c r="GS29" i="28"/>
  <c r="ME29" i="28"/>
  <c r="GS57" i="28"/>
  <c r="HQ29" i="28"/>
  <c r="D17" i="72"/>
  <c r="Y14" i="28"/>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JY16" i="28"/>
  <c r="D90" i="48"/>
  <c r="ER24" i="28"/>
  <c r="D14" i="64"/>
  <c r="D21" i="48"/>
  <c r="E68" i="48"/>
  <c r="Q8" i="70"/>
  <c r="EQ24" i="28"/>
  <c r="ES71" i="28"/>
  <c r="FF20" i="28"/>
  <c r="CF24" i="28"/>
  <c r="LD71" i="28"/>
  <c r="DY16"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D16" i="28"/>
  <c r="LK16" i="28" s="1"/>
  <c r="FY16" i="28"/>
  <c r="LY16" i="28"/>
  <c r="EY16" i="28"/>
  <c r="Y16" i="28"/>
  <c r="KL16" i="28"/>
  <c r="IY16" i="28"/>
  <c r="IL16" i="28"/>
  <c r="CL16" i="28"/>
  <c r="EL16" i="28"/>
  <c r="BL16" i="28"/>
  <c r="L16" i="28"/>
  <c r="GY16" i="28"/>
  <c r="LL16" i="28"/>
  <c r="CY16" i="28"/>
  <c r="JL16" i="28"/>
  <c r="KY16" i="28"/>
  <c r="DL16" i="28"/>
  <c r="BY16" i="28"/>
  <c r="CD17" i="28"/>
  <c r="AY16" i="28"/>
  <c r="GL16" i="28"/>
  <c r="FL16" i="28"/>
  <c r="HL16" i="28"/>
  <c r="AL16"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B70" i="28"/>
  <c r="LI70" i="28" s="1"/>
  <c r="B70" i="47"/>
  <c r="II70" i="47" s="1"/>
  <c r="EE83" i="28"/>
  <c r="IQ21" i="28"/>
  <c r="B52" i="47"/>
  <c r="LV52" i="47" s="1"/>
  <c r="ED83" i="28"/>
  <c r="IF7" i="28"/>
  <c r="CF21" i="28"/>
  <c r="D69" i="47"/>
  <c r="HX69" i="47" s="1"/>
  <c r="BS46" i="28"/>
  <c r="D41" i="28"/>
  <c r="KX41" i="28" s="1"/>
  <c r="LF63" i="28"/>
  <c r="E63" i="48"/>
  <c r="R33" i="33"/>
  <c r="Q26" i="71" s="1"/>
  <c r="Z26" i="71" s="1"/>
  <c r="D16" i="47"/>
  <c r="KX16" i="47" s="1"/>
  <c r="HE79" i="47"/>
  <c r="D41" i="47"/>
  <c r="LK41" i="47" s="1"/>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GL41" i="28"/>
  <c r="CS20" i="28"/>
  <c r="KR70" i="47"/>
  <c r="HR21" i="28"/>
  <c r="DY41" i="28"/>
  <c r="D16" i="65"/>
  <c r="DL41" i="28"/>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E83"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Y41" i="28"/>
  <c r="CL41" i="28"/>
  <c r="IL41" i="28"/>
  <c r="LY41" i="28"/>
  <c r="FF36" i="47"/>
  <c r="GS44" i="47"/>
  <c r="JQ13" i="28"/>
  <c r="GS50" i="47"/>
  <c r="IF50" i="28"/>
  <c r="ED53" i="47"/>
  <c r="DS60" i="47"/>
  <c r="EE39" i="47"/>
  <c r="HE44" i="47"/>
  <c r="FE35" i="28"/>
  <c r="HD17" i="28"/>
  <c r="KR17" i="28"/>
  <c r="KR63" i="28"/>
  <c r="E76" i="48"/>
  <c r="HY41" i="28"/>
  <c r="FL41" i="28"/>
  <c r="EY41" i="28"/>
  <c r="GS13" i="28"/>
  <c r="LS50" i="47"/>
  <c r="ID69" i="28"/>
  <c r="JD13" i="28"/>
  <c r="ME62" i="28"/>
  <c r="GS46" i="28"/>
  <c r="FE39" i="47"/>
  <c r="D53" i="48"/>
  <c r="BQ7" i="28"/>
  <c r="KQ17" i="28"/>
  <c r="GD85" i="28"/>
  <c r="KQ63" i="28"/>
  <c r="D83" i="48"/>
  <c r="BL41" i="28"/>
  <c r="GY41" i="28"/>
  <c r="JL41"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HL41" i="28"/>
  <c r="IY41" i="28"/>
  <c r="KY41" i="28"/>
  <c r="E33" i="48"/>
  <c r="AR30" i="28"/>
  <c r="AR58" i="47"/>
  <c r="LF69" i="28"/>
  <c r="LE50" i="47"/>
  <c r="Q46" i="28"/>
  <c r="KR35" i="28"/>
  <c r="JQ62" i="28"/>
  <c r="IF35" i="28"/>
  <c r="JF53" i="28"/>
  <c r="JD63" i="28"/>
  <c r="S7" i="28"/>
  <c r="BE87" i="28"/>
  <c r="AD73" i="28"/>
  <c r="CY41" i="28"/>
  <c r="AL41" i="28"/>
  <c r="KL41" i="28"/>
  <c r="ID46" i="28"/>
  <c r="KQ35" i="28"/>
  <c r="JD53" i="28"/>
  <c r="R7" i="28"/>
  <c r="AE73" i="28"/>
  <c r="FY41" i="28"/>
  <c r="BY41" i="28"/>
  <c r="LL41" i="28"/>
  <c r="JR13" i="28"/>
  <c r="IE50" i="28"/>
  <c r="IF46" i="28"/>
  <c r="EF53" i="47"/>
  <c r="L41" i="28"/>
  <c r="AY41" i="28"/>
  <c r="EL41" i="28"/>
  <c r="JY41" i="28"/>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C27" i="28"/>
  <c r="C27"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E71" i="28"/>
  <c r="E71" i="47"/>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D43" i="48"/>
  <c r="Q18" i="33"/>
  <c r="P23" i="71" s="1"/>
  <c r="D16" i="48"/>
  <c r="HS46" i="47"/>
  <c r="HR46" i="47"/>
  <c r="HQ46" i="47"/>
  <c r="CQ46" i="47"/>
  <c r="CS46" i="47"/>
  <c r="CR46" i="47"/>
  <c r="FD46" i="47"/>
  <c r="FE46" i="47"/>
  <c r="FF46" i="47"/>
  <c r="AG18" i="33"/>
  <c r="Q23" i="68" s="1"/>
  <c r="E32" i="48"/>
  <c r="ER46" i="47"/>
  <c r="ES46" i="47"/>
  <c r="EQ46" i="47"/>
  <c r="BF46" i="47"/>
  <c r="BD46" i="47"/>
  <c r="BE46" i="47"/>
  <c r="CD46" i="47"/>
  <c r="CF46" i="47"/>
  <c r="CE46" i="47"/>
  <c r="D17" i="68"/>
  <c r="Q8" i="68"/>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C15" i="28"/>
  <c r="C15" i="47"/>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EC131"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C7" i="47"/>
  <c r="C7" i="28"/>
  <c r="LB134" i="47"/>
  <c r="LB136" i="47"/>
  <c r="AB133" i="47"/>
  <c r="KO139" i="47"/>
  <c r="LO133" i="47"/>
  <c r="KB139" i="47"/>
  <c r="CO134" i="47"/>
  <c r="BO137" i="47"/>
  <c r="LR83" i="47"/>
  <c r="HB141" i="47"/>
  <c r="FO144" i="47"/>
  <c r="IO144" i="47"/>
  <c r="GO144" i="47"/>
  <c r="DO142" i="47"/>
  <c r="CC131" i="28"/>
  <c r="KP131" i="28"/>
  <c r="HP131" i="28"/>
  <c r="GC131" i="28"/>
  <c r="HO144"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LC131" i="28"/>
  <c r="E38" i="47"/>
  <c r="E38" i="28"/>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IP131" i="28"/>
  <c r="GP131"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Z26" i="64"/>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IC131"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C35" i="47"/>
  <c r="C35"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E52" i="47"/>
  <c r="E52" i="28"/>
  <c r="T26" i="64"/>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E43" i="47"/>
  <c r="E43" i="28"/>
  <c r="HF86" i="28"/>
  <c r="HE86" i="28"/>
  <c r="HD86" i="28"/>
  <c r="JJ52" i="28"/>
  <c r="FJ52" i="28"/>
  <c r="AJ52" i="28"/>
  <c r="J52" i="28"/>
  <c r="IJ52" i="28"/>
  <c r="GW52" i="28"/>
  <c r="BW52" i="28"/>
  <c r="DW52" i="28"/>
  <c r="GJ52" i="28"/>
  <c r="EW52" i="28"/>
  <c r="BJ52" i="28"/>
  <c r="W52" i="28"/>
  <c r="HW52" i="28"/>
  <c r="CW52" i="28"/>
  <c r="AW52" i="28"/>
  <c r="IW52" i="28"/>
  <c r="FW52" i="28"/>
  <c r="CJ52" i="28"/>
  <c r="HJ52" i="28"/>
  <c r="EJ52" i="28"/>
  <c r="DJ52" i="28"/>
  <c r="KJ52" i="28"/>
  <c r="B52" i="28"/>
  <c r="KW52" i="28"/>
  <c r="JW52" i="28"/>
  <c r="LJ52" i="28"/>
  <c r="LW52" i="28"/>
  <c r="C71" i="28"/>
  <c r="Z30" i="66"/>
  <c r="T24" i="66"/>
  <c r="C71" i="47"/>
  <c r="Z24" i="66"/>
  <c r="Z28" i="70"/>
  <c r="E27" i="47"/>
  <c r="E27" i="28"/>
  <c r="T22" i="70"/>
  <c r="Z22" i="70"/>
  <c r="FR87" i="28"/>
  <c r="FQ87" i="28"/>
  <c r="FS87" i="28"/>
  <c r="KQ87" i="28"/>
  <c r="KR87" i="28"/>
  <c r="KS87" i="28"/>
  <c r="C13" i="47"/>
  <c r="C13"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E10" i="47"/>
  <c r="E10" i="28"/>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E28" i="28"/>
  <c r="E28" i="47"/>
  <c r="Z29" i="70"/>
  <c r="Z23" i="70"/>
  <c r="T23" i="70"/>
  <c r="DF83" i="47"/>
  <c r="DD83" i="47"/>
  <c r="DE83" i="47"/>
  <c r="JF83" i="47"/>
  <c r="JD83" i="47"/>
  <c r="JE83" i="47"/>
  <c r="C88" i="28"/>
  <c r="C88" i="47"/>
  <c r="C59" i="47"/>
  <c r="C59" i="28"/>
  <c r="Z32" i="65"/>
  <c r="Z26" i="65"/>
  <c r="T26" i="65"/>
  <c r="C31" i="47"/>
  <c r="C31" i="28"/>
  <c r="LS56" i="47"/>
  <c r="LR56" i="47"/>
  <c r="LQ56" i="47"/>
  <c r="ED56" i="47"/>
  <c r="EF56" i="47"/>
  <c r="EE56" i="47"/>
  <c r="KQ56" i="47"/>
  <c r="KR56" i="47"/>
  <c r="KS56" i="47"/>
  <c r="JE42" i="47"/>
  <c r="JD42" i="47"/>
  <c r="JF42" i="47"/>
  <c r="HE42" i="47"/>
  <c r="HF42" i="47"/>
  <c r="HD42" i="47"/>
  <c r="HQ42" i="47"/>
  <c r="HS42" i="47"/>
  <c r="HR42" i="47"/>
  <c r="E58" i="28"/>
  <c r="E58" i="47"/>
  <c r="E86"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55" i="47"/>
  <c r="E55" i="28"/>
  <c r="ES56" i="47"/>
  <c r="ER56" i="47"/>
  <c r="EQ56" i="47"/>
  <c r="CS56" i="47"/>
  <c r="CQ56" i="47"/>
  <c r="CR56" i="47"/>
  <c r="IS56" i="47"/>
  <c r="IR56" i="47"/>
  <c r="IQ56" i="47"/>
  <c r="IE56" i="47"/>
  <c r="ID56" i="47"/>
  <c r="IF56" i="47"/>
  <c r="DD42" i="47"/>
  <c r="DE42" i="47"/>
  <c r="DF42" i="47"/>
  <c r="BF42" i="47"/>
  <c r="BD42" i="47"/>
  <c r="BE42" i="47"/>
  <c r="BS42" i="47"/>
  <c r="BR42" i="47"/>
  <c r="BQ42" i="47"/>
  <c r="C45" i="28"/>
  <c r="C45" i="47"/>
  <c r="DQ56" i="47"/>
  <c r="DS56" i="47"/>
  <c r="DR56" i="47"/>
  <c r="AS56" i="47"/>
  <c r="AR56" i="47"/>
  <c r="AQ56" i="47"/>
  <c r="FF56" i="47"/>
  <c r="FE56" i="47"/>
  <c r="FD56" i="47"/>
  <c r="KE56" i="47"/>
  <c r="KD56" i="47"/>
  <c r="KF56" i="47"/>
  <c r="LF42" i="47"/>
  <c r="LD42" i="47"/>
  <c r="LE42" i="47"/>
  <c r="IF42" i="47"/>
  <c r="ID42" i="47"/>
  <c r="IE42" i="47"/>
  <c r="KR42" i="47"/>
  <c r="KS42" i="47"/>
  <c r="KQ42" i="47"/>
  <c r="C49" i="47"/>
  <c r="C49" i="28"/>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9" i="47"/>
  <c r="Z25" i="61"/>
  <c r="T25" i="61"/>
  <c r="Z31" i="61"/>
  <c r="E9" i="28"/>
  <c r="E46" i="28"/>
  <c r="E46" i="47"/>
  <c r="E66" i="47"/>
  <c r="E66" i="28"/>
  <c r="CO144" i="47"/>
  <c r="GB144" i="47"/>
  <c r="HB144" i="47"/>
  <c r="C55" i="47"/>
  <c r="C55" i="28"/>
  <c r="Z28" i="65"/>
  <c r="Z22" i="65"/>
  <c r="T22" i="65"/>
  <c r="C53" i="47"/>
  <c r="C53" i="28"/>
  <c r="LB142" i="47"/>
  <c r="E29" i="47"/>
  <c r="E29" i="28"/>
  <c r="KB143" i="47"/>
  <c r="KS83" i="28"/>
  <c r="KR83" i="28"/>
  <c r="KQ83" i="28"/>
  <c r="C73" i="47"/>
  <c r="C73" i="28"/>
  <c r="Z32" i="66"/>
  <c r="Z26" i="66"/>
  <c r="T26" i="66"/>
  <c r="E18" i="47"/>
  <c r="E18" i="28"/>
  <c r="O143" i="47"/>
  <c r="CB141" i="47"/>
  <c r="LS83" i="28"/>
  <c r="LR83" i="28"/>
  <c r="LQ83" i="28"/>
  <c r="E67" i="47"/>
  <c r="E67" i="28"/>
  <c r="C14" i="47"/>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HO134" i="47"/>
  <c r="JB135" i="47"/>
  <c r="LB139" i="47"/>
  <c r="HO135" i="47"/>
  <c r="GO141" i="47"/>
  <c r="AR85" i="28"/>
  <c r="AQ85" i="28"/>
  <c r="AS85" i="28"/>
  <c r="KD85" i="28"/>
  <c r="KF85" i="28"/>
  <c r="KE85" i="28"/>
  <c r="E17" i="47"/>
  <c r="E17"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Z31" i="64"/>
  <c r="Z25" i="64"/>
  <c r="T25" i="64"/>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E44" i="47"/>
  <c r="E44" i="28"/>
  <c r="Z31" i="71"/>
  <c r="Z25" i="71"/>
  <c r="T25" i="71"/>
  <c r="CD86" i="28"/>
  <c r="CF86" i="28"/>
  <c r="CE86" i="28"/>
  <c r="HE84" i="28"/>
  <c r="HF84" i="28"/>
  <c r="HD84" i="28"/>
  <c r="C21" i="47"/>
  <c r="C21" i="28"/>
  <c r="HB142" i="47"/>
  <c r="CE85" i="28"/>
  <c r="CD85" i="28"/>
  <c r="CF85" i="28"/>
  <c r="JS85" i="28"/>
  <c r="JR85" i="28"/>
  <c r="JQ85" i="28"/>
  <c r="BR86" i="28"/>
  <c r="BS86" i="28"/>
  <c r="BQ86" i="28"/>
  <c r="BS84" i="28"/>
  <c r="BR84" i="28"/>
  <c r="BQ84" i="28"/>
  <c r="C8" i="47"/>
  <c r="C8" i="28"/>
  <c r="Z24" i="61"/>
  <c r="T24" i="61"/>
  <c r="E72" i="47"/>
  <c r="E72" i="28"/>
  <c r="JO143" i="47"/>
  <c r="JB143" i="47"/>
  <c r="LO144" i="47"/>
  <c r="KO143" i="47"/>
  <c r="E8" i="47"/>
  <c r="E8" i="28"/>
  <c r="Z30" i="61"/>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T27" i="70"/>
  <c r="C32" i="28"/>
  <c r="Z27" i="70"/>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Z31" i="67"/>
  <c r="C86" i="47"/>
  <c r="C86" i="28"/>
  <c r="T25" i="67"/>
  <c r="Z25" i="67"/>
  <c r="KO142" i="47"/>
  <c r="CR87" i="47"/>
  <c r="CQ87" i="47"/>
  <c r="CS87" i="47"/>
  <c r="JO144" i="47"/>
  <c r="CB143" i="47"/>
  <c r="C43" i="47"/>
  <c r="C43" i="28"/>
  <c r="Z30" i="71"/>
  <c r="Z24" i="71"/>
  <c r="T24" i="71"/>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E76" i="47"/>
  <c r="E76" i="28"/>
  <c r="JF87" i="47"/>
  <c r="JD87" i="47"/>
  <c r="JE87" i="47"/>
  <c r="EE87" i="47"/>
  <c r="ED87" i="47"/>
  <c r="EF87" i="47"/>
  <c r="AM54" i="33"/>
  <c r="AL47" i="33"/>
  <c r="AL48" i="33"/>
  <c r="AL49" i="33"/>
  <c r="AL54" i="33"/>
  <c r="C83" i="28"/>
  <c r="Z28" i="67"/>
  <c r="T22" i="67"/>
  <c r="C83" i="47"/>
  <c r="Z22" i="67"/>
  <c r="IO143" i="47"/>
  <c r="BR87" i="47"/>
  <c r="BQ87" i="47"/>
  <c r="BS87" i="47"/>
  <c r="C62" i="47"/>
  <c r="C62" i="28"/>
  <c r="Z28" i="69"/>
  <c r="T22" i="69"/>
  <c r="Z22" i="69"/>
  <c r="HO142" i="47"/>
  <c r="C66" i="47"/>
  <c r="C66" i="28"/>
  <c r="Z26" i="69"/>
  <c r="Z32" i="69"/>
  <c r="T26" i="69"/>
  <c r="BO144" i="47"/>
  <c r="C65" i="47"/>
  <c r="C65" i="28"/>
  <c r="Z31" i="69"/>
  <c r="Z25" i="69"/>
  <c r="T25" i="69"/>
  <c r="EO144" i="47"/>
  <c r="O142" i="47"/>
  <c r="IR87" i="47"/>
  <c r="IQ87" i="47"/>
  <c r="IS87" i="47"/>
  <c r="EB144" i="47"/>
  <c r="BF87" i="47"/>
  <c r="BE87" i="47"/>
  <c r="BD87" i="47"/>
  <c r="LB144" i="47"/>
  <c r="AU47" i="33"/>
  <c r="AU54" i="33"/>
  <c r="AV54" i="33"/>
  <c r="AU49" i="33"/>
  <c r="AU48" i="33"/>
  <c r="T27" i="69"/>
  <c r="C67" i="47"/>
  <c r="C67" i="28"/>
  <c r="Z27" i="69"/>
  <c r="Z33" i="69"/>
  <c r="IO141" i="47"/>
  <c r="DB142" i="47"/>
  <c r="GO143" i="47"/>
  <c r="KB144" i="47"/>
  <c r="C81" i="47"/>
  <c r="C81" i="28"/>
  <c r="GD87" i="47"/>
  <c r="GE87" i="47"/>
  <c r="GF87" i="47"/>
  <c r="E63" i="47"/>
  <c r="E63" i="28"/>
  <c r="E32" i="47"/>
  <c r="E32" i="28"/>
  <c r="Z33" i="70"/>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21" i="47"/>
  <c r="E21" i="28"/>
  <c r="Z29" i="63"/>
  <c r="T23" i="63"/>
  <c r="Z23" i="63"/>
  <c r="T23" i="72"/>
  <c r="Z23" i="72"/>
  <c r="E35" i="47"/>
  <c r="E35" i="28"/>
  <c r="Z29" i="72"/>
  <c r="C80" i="47"/>
  <c r="C80" i="28"/>
  <c r="T26" i="72"/>
  <c r="C38" i="47"/>
  <c r="C38" i="28"/>
  <c r="Z32" i="72"/>
  <c r="Z26" i="72"/>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C77" i="47"/>
  <c r="C77" i="28"/>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E81" i="47"/>
  <c r="E81" i="28"/>
  <c r="Z33" i="68"/>
  <c r="Z27" i="68"/>
  <c r="T27" i="68"/>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E22" i="47"/>
  <c r="E22" i="28"/>
  <c r="E78" i="47"/>
  <c r="E78"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Z31" i="6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T25" i="68"/>
  <c r="Z25" i="68"/>
  <c r="C79" i="47"/>
  <c r="C79"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6"/>
  <c r="C74" i="47"/>
  <c r="C74" i="28"/>
  <c r="Z33" i="66"/>
  <c r="Z27" i="66"/>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E70" i="47"/>
  <c r="E70" i="28"/>
  <c r="Z29" i="66"/>
  <c r="Z23" i="66"/>
  <c r="T23" i="66"/>
  <c r="KB137" i="47"/>
  <c r="EO135" i="47"/>
  <c r="FB139" i="47"/>
  <c r="C39" i="47"/>
  <c r="C39" i="28"/>
  <c r="E31" i="47"/>
  <c r="E31" i="28"/>
  <c r="Z32" i="70"/>
  <c r="Z26" i="70"/>
  <c r="T26" i="70"/>
  <c r="C87" i="47" l="1"/>
  <c r="Z23" i="62"/>
  <c r="C14" i="28"/>
  <c r="IL14" i="28"/>
  <c r="E14" i="47"/>
  <c r="KY14" i="47" s="1"/>
  <c r="LY14" i="28"/>
  <c r="GL14" i="28"/>
  <c r="T23" i="64"/>
  <c r="FL14" i="28"/>
  <c r="Z23" i="64"/>
  <c r="D14" i="28"/>
  <c r="LK14" i="28" s="1"/>
  <c r="JY14" i="28"/>
  <c r="KL14" i="28"/>
  <c r="T23" i="62"/>
  <c r="Z29" i="64"/>
  <c r="EY14" i="28"/>
  <c r="BY14" i="28"/>
  <c r="E36" i="28"/>
  <c r="E49" i="28"/>
  <c r="HL14" i="28"/>
  <c r="EL14" i="28"/>
  <c r="HY14" i="28"/>
  <c r="Z29" i="62"/>
  <c r="CL14" i="28"/>
  <c r="Z32" i="67"/>
  <c r="C64" i="47"/>
  <c r="T26" i="67"/>
  <c r="T24" i="69"/>
  <c r="Z27" i="71"/>
  <c r="Z26" i="67"/>
  <c r="Z24" i="69"/>
  <c r="H5" i="69"/>
  <c r="Z30" i="69"/>
  <c r="HS130" i="28"/>
  <c r="Z30" i="63"/>
  <c r="T24" i="65"/>
  <c r="Z24" i="65"/>
  <c r="Z30" i="65"/>
  <c r="C57" i="28"/>
  <c r="GJ57" i="28" s="1"/>
  <c r="Z30" i="64"/>
  <c r="E50" i="28"/>
  <c r="D14" i="68"/>
  <c r="Q5" i="68"/>
  <c r="D35" i="48"/>
  <c r="D60" i="48"/>
  <c r="AF23" i="33"/>
  <c r="P24" i="68" s="1"/>
  <c r="AE130" i="28"/>
  <c r="AE131" i="28" s="1"/>
  <c r="IS130" i="28"/>
  <c r="IS131" i="28" s="1"/>
  <c r="LQ130" i="28"/>
  <c r="FF130" i="28"/>
  <c r="FF131" i="28" s="1"/>
  <c r="DS130" i="28"/>
  <c r="BF130" i="28"/>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FD130" i="28"/>
  <c r="JR130" i="28"/>
  <c r="KE130" i="28"/>
  <c r="KE131" i="28" s="1"/>
  <c r="BE130" i="28"/>
  <c r="BR130" i="28"/>
  <c r="HR130" i="28"/>
  <c r="R130" i="28"/>
  <c r="R131" i="28" s="1"/>
  <c r="GD130" i="28"/>
  <c r="GD131" i="28" s="1"/>
  <c r="IQ130" i="28"/>
  <c r="LS130" i="28"/>
  <c r="ED130" i="28"/>
  <c r="DQ130" i="28"/>
  <c r="HE130" i="28"/>
  <c r="HE131" i="28" s="1"/>
  <c r="BD130" i="28"/>
  <c r="BD131" i="28" s="1"/>
  <c r="HF130" i="28"/>
  <c r="HF131" i="28" s="1"/>
  <c r="HQ130" i="28"/>
  <c r="HQ131" i="28" s="1"/>
  <c r="S130" i="28"/>
  <c r="GE130" i="28"/>
  <c r="IE130" i="28"/>
  <c r="LR130" i="28"/>
  <c r="LR131" i="28" s="1"/>
  <c r="EE130" i="28"/>
  <c r="EE131" i="28" s="1"/>
  <c r="MF130" i="28"/>
  <c r="MF131" i="28" s="1"/>
  <c r="DR130" i="28"/>
  <c r="FQ130" i="28"/>
  <c r="HD130" i="28"/>
  <c r="GR130" i="28"/>
  <c r="KQ130" i="28"/>
  <c r="JF130" i="28"/>
  <c r="Q130" i="28"/>
  <c r="Q131" i="28" s="1"/>
  <c r="GF130" i="28"/>
  <c r="GF131" i="28" s="1"/>
  <c r="ID130" i="28"/>
  <c r="ID131" i="28" s="1"/>
  <c r="CE130" i="28"/>
  <c r="CE131" i="28" s="1"/>
  <c r="EF130" i="28"/>
  <c r="MD130" i="28"/>
  <c r="CR130" i="28"/>
  <c r="FR130" i="28"/>
  <c r="GS130" i="28"/>
  <c r="GS131" i="28" s="1"/>
  <c r="KS130" i="28"/>
  <c r="KS131" i="28" s="1"/>
  <c r="JE130" i="28"/>
  <c r="LE130" i="28"/>
  <c r="LE131" i="28" s="1"/>
  <c r="IF130" i="28"/>
  <c r="IF131" i="28" s="1"/>
  <c r="CF130" i="28"/>
  <c r="ER130" i="28"/>
  <c r="ME130" i="28"/>
  <c r="CS130" i="28"/>
  <c r="CS131" i="28" s="1"/>
  <c r="FS130" i="28"/>
  <c r="FS131" i="28" s="1"/>
  <c r="GQ130" i="28"/>
  <c r="GQ131" i="28" s="1"/>
  <c r="KR130" i="28"/>
  <c r="KR131" i="28" s="1"/>
  <c r="JD130" i="28"/>
  <c r="LF130" i="28"/>
  <c r="AR130" i="28"/>
  <c r="AR131" i="28" s="1"/>
  <c r="CD130" i="28"/>
  <c r="ES130" i="28"/>
  <c r="ES131" i="28" s="1"/>
  <c r="JQ130" i="28"/>
  <c r="JQ131" i="28" s="1"/>
  <c r="CQ130" i="28"/>
  <c r="CQ131" i="28" s="1"/>
  <c r="KF130" i="28"/>
  <c r="KF131" i="28" s="1"/>
  <c r="BS130" i="28"/>
  <c r="DF130" i="28"/>
  <c r="AD130" i="28"/>
  <c r="LD130" i="28"/>
  <c r="AQ130" i="28"/>
  <c r="AQ131" i="28" s="1"/>
  <c r="FE130" i="28"/>
  <c r="FE131" i="28" s="1"/>
  <c r="EQ130" i="28"/>
  <c r="EQ131" i="28" s="1"/>
  <c r="JS130" i="28"/>
  <c r="KD130" i="28"/>
  <c r="BQ130" i="28"/>
  <c r="E42" i="47"/>
  <c r="AL42" i="47" s="1"/>
  <c r="KL14" i="47"/>
  <c r="EL14" i="47"/>
  <c r="HL14" i="47"/>
  <c r="GY14" i="47"/>
  <c r="AY14" i="47"/>
  <c r="C10" i="47"/>
  <c r="Z26" i="61"/>
  <c r="Z32" i="61"/>
  <c r="C10" i="28"/>
  <c r="C22" i="28"/>
  <c r="KJ22" i="28" s="1"/>
  <c r="C41" i="28"/>
  <c r="EW41" i="28" s="1"/>
  <c r="C22" i="47"/>
  <c r="HW22" i="47" s="1"/>
  <c r="T24" i="63"/>
  <c r="U24" i="63" s="1"/>
  <c r="Z24" i="63"/>
  <c r="LX16" i="28"/>
  <c r="DV52" i="47"/>
  <c r="KX16" i="28"/>
  <c r="Z28" i="72"/>
  <c r="E34" i="47"/>
  <c r="CY34" i="47" s="1"/>
  <c r="AD118" i="47"/>
  <c r="AE118" i="47" s="1"/>
  <c r="P5" i="65"/>
  <c r="IS118" i="47"/>
  <c r="T26" i="63"/>
  <c r="AA32" i="63" s="1"/>
  <c r="C18" i="33"/>
  <c r="Q23" i="61" s="1"/>
  <c r="E7" i="47" s="1"/>
  <c r="AL7" i="47" s="1"/>
  <c r="CY14" i="47"/>
  <c r="EY14" i="47"/>
  <c r="Y14" i="47"/>
  <c r="DL14" i="47"/>
  <c r="FY14" i="47"/>
  <c r="L14" i="47"/>
  <c r="T22" i="64"/>
  <c r="AA28" i="64" s="1"/>
  <c r="HY14" i="47"/>
  <c r="JL14" i="47"/>
  <c r="D14" i="47"/>
  <c r="IX14" i="47" s="1"/>
  <c r="D70" i="48"/>
  <c r="Z25" i="70"/>
  <c r="Z22" i="64"/>
  <c r="Z28" i="64"/>
  <c r="T25" i="70"/>
  <c r="V25" i="70" s="1"/>
  <c r="Z31" i="70"/>
  <c r="C30" i="28"/>
  <c r="LW30" i="28" s="1"/>
  <c r="E48" i="28"/>
  <c r="IL48" i="28" s="1"/>
  <c r="D36" i="48"/>
  <c r="AX16" i="28"/>
  <c r="GK16" i="28"/>
  <c r="CK16" i="28"/>
  <c r="JK16" i="28"/>
  <c r="IK16" i="28"/>
  <c r="AK16" i="28"/>
  <c r="HX16" i="28"/>
  <c r="KK16" i="28"/>
  <c r="GX16" i="28"/>
  <c r="FX16" i="28"/>
  <c r="HK16" i="28"/>
  <c r="DX16" i="28"/>
  <c r="JX16" i="28"/>
  <c r="K16" i="28"/>
  <c r="BX16" i="28"/>
  <c r="BK16" i="28"/>
  <c r="DK16" i="28"/>
  <c r="BL14" i="47"/>
  <c r="LL14" i="47"/>
  <c r="FL14" i="47"/>
  <c r="BY14" i="47"/>
  <c r="IL14" i="47"/>
  <c r="GL14" i="47"/>
  <c r="LY14" i="47"/>
  <c r="DY14" i="47"/>
  <c r="CL14" i="47"/>
  <c r="JY14" i="47"/>
  <c r="AL14" i="47"/>
  <c r="Z32" i="71"/>
  <c r="E60" i="28"/>
  <c r="FY60" i="28" s="1"/>
  <c r="IK16" i="47"/>
  <c r="C29" i="47"/>
  <c r="JW29" i="47" s="1"/>
  <c r="O6" i="70"/>
  <c r="N6" i="70"/>
  <c r="O5" i="70"/>
  <c r="GX16" i="47"/>
  <c r="DS119" i="47"/>
  <c r="KK16" i="47"/>
  <c r="EX16" i="47"/>
  <c r="HX16" i="47"/>
  <c r="CK16" i="47"/>
  <c r="BX16" i="47"/>
  <c r="Z33" i="71"/>
  <c r="C16" i="47"/>
  <c r="EW16" i="47" s="1"/>
  <c r="T25" i="62"/>
  <c r="V25" i="62" s="1"/>
  <c r="Z25" i="62"/>
  <c r="C46" i="47"/>
  <c r="BJ46" i="47" s="1"/>
  <c r="BV70" i="47"/>
  <c r="Z31" i="62"/>
  <c r="C46" i="28"/>
  <c r="J46" i="28" s="1"/>
  <c r="FD117" i="47"/>
  <c r="FE117" i="47" s="1"/>
  <c r="MD116" i="47"/>
  <c r="ME116" i="47" s="1"/>
  <c r="T27" i="65"/>
  <c r="U27" i="65" s="1"/>
  <c r="IX16" i="28"/>
  <c r="EX16" i="28"/>
  <c r="FK16" i="28"/>
  <c r="EK16" i="28"/>
  <c r="CX16" i="28"/>
  <c r="X16" i="28"/>
  <c r="JK41" i="47"/>
  <c r="JV70" i="47"/>
  <c r="AV70" i="47"/>
  <c r="EV70" i="47"/>
  <c r="IX41" i="47"/>
  <c r="HK41" i="47"/>
  <c r="IV70" i="47"/>
  <c r="P5" i="68"/>
  <c r="ES118" i="47"/>
  <c r="EV52" i="47"/>
  <c r="BI52" i="47"/>
  <c r="GS117" i="47"/>
  <c r="AF116" i="47"/>
  <c r="K41" i="47"/>
  <c r="I70" i="47"/>
  <c r="KV70" i="47"/>
  <c r="CK41" i="47"/>
  <c r="GX41" i="47"/>
  <c r="JI70" i="47"/>
  <c r="GV70" i="47"/>
  <c r="X41" i="47"/>
  <c r="DK41" i="47"/>
  <c r="CI70" i="47"/>
  <c r="HX41" i="47"/>
  <c r="KI70" i="47"/>
  <c r="CV70" i="47"/>
  <c r="CQ116" i="47"/>
  <c r="CR116" i="47" s="1"/>
  <c r="EX41" i="47"/>
  <c r="LV70" i="47"/>
  <c r="LI70" i="47"/>
  <c r="FI70" i="47"/>
  <c r="DI70" i="47"/>
  <c r="FK41" i="47"/>
  <c r="BS119" i="47"/>
  <c r="HI70" i="47"/>
  <c r="V70" i="47"/>
  <c r="GI70" i="47"/>
  <c r="HV70" i="47"/>
  <c r="AI70" i="47"/>
  <c r="EI70" i="47"/>
  <c r="FV70" i="47"/>
  <c r="DV70" i="47"/>
  <c r="BI70" i="47"/>
  <c r="EK41" i="47"/>
  <c r="JK14" i="28"/>
  <c r="GK14" i="28"/>
  <c r="CX14" i="28"/>
  <c r="IK14" i="28"/>
  <c r="DX14" i="28"/>
  <c r="KX14" i="28"/>
  <c r="AK14" i="28"/>
  <c r="X14" i="28"/>
  <c r="JX14" i="28"/>
  <c r="KK14" i="28"/>
  <c r="HK14" i="28"/>
  <c r="AX14" i="28"/>
  <c r="IX14" i="28"/>
  <c r="EX14" i="28"/>
  <c r="BK14" i="28"/>
  <c r="CK14" i="28"/>
  <c r="GX14" i="28"/>
  <c r="K14" i="28"/>
  <c r="FK14" i="28"/>
  <c r="JK69" i="28"/>
  <c r="FX14"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V22" i="71" s="1"/>
  <c r="FK16" i="47"/>
  <c r="C41" i="47"/>
  <c r="BW41" i="47" s="1"/>
  <c r="CX16" i="47"/>
  <c r="Z22" i="71"/>
  <c r="K16" i="47"/>
  <c r="LK16" i="47"/>
  <c r="JK16" i="47"/>
  <c r="FX16" i="47"/>
  <c r="HK16" i="47"/>
  <c r="LX16" i="47"/>
  <c r="IX16" i="47"/>
  <c r="GK16" i="47"/>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AX41" i="28"/>
  <c r="IK41" i="28"/>
  <c r="FK41" i="28"/>
  <c r="BD119" i="47"/>
  <c r="BE119" i="47" s="1"/>
  <c r="CD117" i="47"/>
  <c r="CE117" i="47" s="1"/>
  <c r="EI52" i="47"/>
  <c r="DI52" i="47"/>
  <c r="AV52" i="47"/>
  <c r="AI52" i="47"/>
  <c r="T27" i="72"/>
  <c r="AA33" i="72" s="1"/>
  <c r="FS118" i="47"/>
  <c r="ID116" i="47"/>
  <c r="IE116" i="47" s="1"/>
  <c r="LD117" i="47"/>
  <c r="LE117" i="47" s="1"/>
  <c r="II52" i="47"/>
  <c r="KV52" i="47"/>
  <c r="LI52" i="47"/>
  <c r="HI52" i="47"/>
  <c r="KI52" i="47"/>
  <c r="JV52" i="47"/>
  <c r="GI52" i="47"/>
  <c r="I52" i="47"/>
  <c r="HV52" i="47"/>
  <c r="JI52" i="47"/>
  <c r="Z27" i="72"/>
  <c r="H7" i="63"/>
  <c r="C23" i="47"/>
  <c r="EJ23" i="47" s="1"/>
  <c r="V52" i="47"/>
  <c r="CV52" i="47"/>
  <c r="GV52" i="47"/>
  <c r="M8" i="63"/>
  <c r="IV52" i="47"/>
  <c r="FV52" i="47"/>
  <c r="BV52" i="47"/>
  <c r="FI52" i="47"/>
  <c r="CI52" i="47"/>
  <c r="H5" i="70"/>
  <c r="M5" i="70"/>
  <c r="O7" i="70"/>
  <c r="T24" i="70"/>
  <c r="V24" i="70" s="1"/>
  <c r="E45" i="28"/>
  <c r="LY45" i="28" s="1"/>
  <c r="Z33" i="65"/>
  <c r="N8" i="70"/>
  <c r="H7" i="70"/>
  <c r="Z24" i="70"/>
  <c r="E45" i="47"/>
  <c r="JL45" i="47" s="1"/>
  <c r="Z27" i="65"/>
  <c r="N7" i="70"/>
  <c r="O8" i="70"/>
  <c r="H6" i="70"/>
  <c r="C60" i="28"/>
  <c r="LW60" i="28" s="1"/>
  <c r="I5" i="70"/>
  <c r="I7" i="70"/>
  <c r="M7" i="70"/>
  <c r="AQ116" i="47"/>
  <c r="AR116" i="47" s="1"/>
  <c r="N5" i="70"/>
  <c r="I6" i="70"/>
  <c r="M6" i="70"/>
  <c r="I8" i="70"/>
  <c r="Z30" i="70"/>
  <c r="T26" i="71"/>
  <c r="AA32" i="71" s="1"/>
  <c r="M8" i="70"/>
  <c r="H8" i="70"/>
  <c r="M5" i="71"/>
  <c r="GD117" i="47"/>
  <c r="GE117" i="47" s="1"/>
  <c r="KV70" i="28"/>
  <c r="GV70" i="28"/>
  <c r="GI70" i="28"/>
  <c r="HK69" i="47"/>
  <c r="BK69" i="47"/>
  <c r="DI70" i="28"/>
  <c r="JV70" i="28"/>
  <c r="HV70" i="28"/>
  <c r="BI70" i="28"/>
  <c r="II70" i="28"/>
  <c r="CI70" i="28"/>
  <c r="FK69" i="47"/>
  <c r="EX69" i="47"/>
  <c r="LK69" i="47"/>
  <c r="KK69" i="47"/>
  <c r="JX69" i="47"/>
  <c r="LF119" i="47"/>
  <c r="BV70" i="28"/>
  <c r="EI70" i="28"/>
  <c r="FI70" i="28"/>
  <c r="CV70" i="28"/>
  <c r="X69" i="47"/>
  <c r="BX69" i="47"/>
  <c r="JK69" i="47"/>
  <c r="KX69" i="47"/>
  <c r="EF117" i="47"/>
  <c r="I70" i="28"/>
  <c r="AV70" i="28"/>
  <c r="FV70" i="28"/>
  <c r="LX69" i="47"/>
  <c r="K69" i="47"/>
  <c r="ID118" i="47"/>
  <c r="IE118" i="47" s="1"/>
  <c r="HI70" i="28"/>
  <c r="IV70" i="28"/>
  <c r="IK69" i="47"/>
  <c r="GK69" i="47"/>
  <c r="V70" i="28"/>
  <c r="KI70" i="28"/>
  <c r="AK69" i="47"/>
  <c r="DV70" i="28"/>
  <c r="AI70" i="28"/>
  <c r="GX69" i="47"/>
  <c r="DK69" i="47"/>
  <c r="IX69" i="47"/>
  <c r="CK69" i="47"/>
  <c r="JI70" i="28"/>
  <c r="LV70" i="28"/>
  <c r="AX69" i="47"/>
  <c r="IF117" i="47"/>
  <c r="IS116" i="47"/>
  <c r="AF119" i="47"/>
  <c r="CS119" i="47"/>
  <c r="DF116" i="47"/>
  <c r="LQ118" i="47"/>
  <c r="LR118" i="47" s="1"/>
  <c r="S116" i="47"/>
  <c r="Z32" i="63"/>
  <c r="C24" i="47"/>
  <c r="KJ24" i="47" s="1"/>
  <c r="Z30" i="67"/>
  <c r="LX41" i="28"/>
  <c r="HX41" i="28"/>
  <c r="BK41" i="28"/>
  <c r="DX41" i="28"/>
  <c r="GX41" i="28"/>
  <c r="I5" i="67"/>
  <c r="BX41" i="28"/>
  <c r="AK41" i="47"/>
  <c r="O6" i="67"/>
  <c r="Z33" i="67"/>
  <c r="K41" i="28"/>
  <c r="ID119" i="47"/>
  <c r="IE119" i="47" s="1"/>
  <c r="O5" i="67"/>
  <c r="JX41" i="28"/>
  <c r="HK41" i="28"/>
  <c r="KK41" i="28"/>
  <c r="CX41" i="47"/>
  <c r="JX41" i="47"/>
  <c r="LX41" i="47"/>
  <c r="KK41" i="47"/>
  <c r="AK41" i="28"/>
  <c r="LK41" i="28"/>
  <c r="JK41" i="28"/>
  <c r="EK41" i="28"/>
  <c r="CX41" i="28"/>
  <c r="Z26" i="63"/>
  <c r="ES116" i="47"/>
  <c r="Z24" i="67"/>
  <c r="X41" i="28"/>
  <c r="DK41" i="28"/>
  <c r="FX41" i="28"/>
  <c r="CK41" i="28"/>
  <c r="KX41" i="47"/>
  <c r="IK41" i="47"/>
  <c r="FX41" i="47"/>
  <c r="BX41" i="47"/>
  <c r="DX41" i="47"/>
  <c r="GK41" i="28"/>
  <c r="EX41" i="28"/>
  <c r="IX41" i="28"/>
  <c r="GK41" i="47"/>
  <c r="AX41" i="47"/>
  <c r="BK41" i="47"/>
  <c r="HX14" i="28"/>
  <c r="H6" i="63"/>
  <c r="I6" i="63"/>
  <c r="I7" i="63"/>
  <c r="J7" i="63" s="1"/>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M5" i="66"/>
  <c r="H6" i="67"/>
  <c r="M7" i="67"/>
  <c r="M5" i="67"/>
  <c r="E88" i="28"/>
  <c r="LY88" i="28" s="1"/>
  <c r="T23" i="68"/>
  <c r="AA23" i="6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O5" i="66"/>
  <c r="HQ119" i="47"/>
  <c r="HR119" i="47" s="1"/>
  <c r="O7" i="69"/>
  <c r="T23" i="71"/>
  <c r="AA29" i="71" s="1"/>
  <c r="N5" i="65"/>
  <c r="H7" i="72"/>
  <c r="M7" i="69"/>
  <c r="I5" i="71"/>
  <c r="Q117" i="47"/>
  <c r="R117" i="47" s="1"/>
  <c r="FQ117" i="47"/>
  <c r="FR117" i="47" s="1"/>
  <c r="O7" i="72"/>
  <c r="N6" i="72"/>
  <c r="N5" i="72"/>
  <c r="N7" i="72"/>
  <c r="Z30" i="72"/>
  <c r="T25" i="65"/>
  <c r="U25" i="65" s="1"/>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N8" i="64"/>
  <c r="I8" i="64"/>
  <c r="BS117" i="47"/>
  <c r="H5" i="66"/>
  <c r="M8" i="66"/>
  <c r="I7" i="69"/>
  <c r="I6" i="71"/>
  <c r="O5" i="71"/>
  <c r="N8" i="66"/>
  <c r="HD118" i="47"/>
  <c r="HE118" i="47" s="1"/>
  <c r="LF116" i="47"/>
  <c r="H6" i="66"/>
  <c r="M7" i="66"/>
  <c r="GS119" i="47"/>
  <c r="MF118" i="47"/>
  <c r="I8" i="69"/>
  <c r="H6" i="69"/>
  <c r="H7" i="71"/>
  <c r="N5" i="71"/>
  <c r="I5" i="69"/>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H5" i="68"/>
  <c r="N7" i="65"/>
  <c r="H8" i="65"/>
  <c r="ES119" i="47"/>
  <c r="FD118" i="47"/>
  <c r="FE118" i="47" s="1"/>
  <c r="DS117" i="47"/>
  <c r="Z23" i="68"/>
  <c r="CQ117" i="47"/>
  <c r="CR117" i="47" s="1"/>
  <c r="O8" i="65"/>
  <c r="H6" i="65"/>
  <c r="T26" i="62"/>
  <c r="AA26" i="62" s="1"/>
  <c r="H7" i="65"/>
  <c r="I7" i="65"/>
  <c r="Z32" i="62"/>
  <c r="H5" i="65"/>
  <c r="Q118" i="47"/>
  <c r="R118" i="47" s="1"/>
  <c r="N8" i="65"/>
  <c r="I6" i="65"/>
  <c r="Z26" i="62"/>
  <c r="M5" i="65"/>
  <c r="AS118" i="47"/>
  <c r="I8" i="65"/>
  <c r="M8" i="65"/>
  <c r="JS118" i="47"/>
  <c r="KQ118" i="47"/>
  <c r="KR118" i="47" s="1"/>
  <c r="KD118" i="47"/>
  <c r="KE118" i="47" s="1"/>
  <c r="Z29" i="68"/>
  <c r="GD119" i="47"/>
  <c r="GE119" i="47" s="1"/>
  <c r="O6" i="65"/>
  <c r="M7" i="65"/>
  <c r="I5" i="65"/>
  <c r="JQ116" i="47"/>
  <c r="JR116" i="47" s="1"/>
  <c r="N6" i="64"/>
  <c r="H7" i="64"/>
  <c r="M7" i="64"/>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B27" i="47"/>
  <c r="JJ27" i="47"/>
  <c r="FJ27" i="47"/>
  <c r="BJ27" i="47"/>
  <c r="DJ27" i="47"/>
  <c r="CJ27" i="47"/>
  <c r="KJ27" i="47"/>
  <c r="GJ27" i="47"/>
  <c r="CW27" i="47"/>
  <c r="J27" i="47"/>
  <c r="JW27" i="47"/>
  <c r="FW27" i="47"/>
  <c r="BW27" i="47"/>
  <c r="LJ27" i="47"/>
  <c r="LW27" i="47"/>
  <c r="EW27" i="47"/>
  <c r="AW27" i="47"/>
  <c r="HW27" i="47"/>
  <c r="KW27" i="47"/>
  <c r="DW27" i="47"/>
  <c r="W27" i="47"/>
  <c r="HJ27" i="47"/>
  <c r="IJ27" i="47"/>
  <c r="EJ27" i="47"/>
  <c r="IW27" i="47"/>
  <c r="GW27" i="47"/>
  <c r="AJ27" i="47"/>
  <c r="CJ27" i="28"/>
  <c r="J27" i="28"/>
  <c r="JJ27" i="28"/>
  <c r="KW27" i="28"/>
  <c r="GW27" i="28"/>
  <c r="CW27" i="28"/>
  <c r="LJ27" i="28"/>
  <c r="EW27" i="28"/>
  <c r="AW27" i="28"/>
  <c r="DW27" i="28"/>
  <c r="HW27" i="28"/>
  <c r="HJ27" i="28"/>
  <c r="IJ27" i="28"/>
  <c r="EJ27" i="28"/>
  <c r="LW27" i="28"/>
  <c r="IW27" i="28"/>
  <c r="FW27" i="28"/>
  <c r="DJ27" i="28"/>
  <c r="B27" i="28"/>
  <c r="GJ27" i="28"/>
  <c r="AJ27" i="28"/>
  <c r="BJ27" i="28"/>
  <c r="KJ27" i="28"/>
  <c r="BW27" i="28"/>
  <c r="W27" i="28"/>
  <c r="FJ27" i="28"/>
  <c r="JW2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KL71" i="47"/>
  <c r="JL71" i="47"/>
  <c r="KY71" i="47"/>
  <c r="IY71" i="47"/>
  <c r="JY71" i="47"/>
  <c r="CL71" i="47"/>
  <c r="FY71" i="47"/>
  <c r="FL71" i="47"/>
  <c r="D71" i="47"/>
  <c r="JE131" i="28"/>
  <c r="CD131" i="28"/>
  <c r="JD131" i="28"/>
  <c r="KQ131" i="28"/>
  <c r="FD131" i="28"/>
  <c r="ED131" i="28"/>
  <c r="EF131" i="28"/>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W64" i="47"/>
  <c r="GJ64" i="47"/>
  <c r="IW64" i="47"/>
  <c r="IJ64" i="47"/>
  <c r="EJ64" i="47"/>
  <c r="BJ64" i="47"/>
  <c r="W64" i="47"/>
  <c r="LJ64" i="47"/>
  <c r="HW64" i="47"/>
  <c r="DJ64" i="47"/>
  <c r="LW64" i="47"/>
  <c r="KJ64" i="47"/>
  <c r="JJ64" i="47"/>
  <c r="EW64" i="47"/>
  <c r="DW64" i="47"/>
  <c r="AW64" i="47"/>
  <c r="JW64" i="47"/>
  <c r="FJ64" i="47"/>
  <c r="CW64" i="47"/>
  <c r="J64" i="47"/>
  <c r="CJ64" i="47"/>
  <c r="KW64" i="47"/>
  <c r="FW64" i="47"/>
  <c r="AJ64" i="47"/>
  <c r="BW64" i="47"/>
  <c r="HJ64" i="47"/>
  <c r="B64" i="47"/>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LQ131"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F131" i="28"/>
  <c r="BQ131" i="28"/>
  <c r="AS131" i="28"/>
  <c r="IQ131" i="28"/>
  <c r="HR131" i="28"/>
  <c r="LD131" i="28"/>
  <c r="AD131" i="28"/>
  <c r="JS131" i="28"/>
  <c r="LS131"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CY7"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IY42" i="47"/>
  <c r="DL42" i="47"/>
  <c r="DY42" i="47"/>
  <c r="JY42" i="47"/>
  <c r="HL42" i="47"/>
  <c r="AY42" i="47"/>
  <c r="GY42" i="47"/>
  <c r="BY42" i="47"/>
  <c r="GL42" i="47"/>
  <c r="LL42" i="47"/>
  <c r="KL42" i="47"/>
  <c r="CY42" i="47"/>
  <c r="CL42" i="47"/>
  <c r="KY42" i="47"/>
  <c r="FR131" i="28"/>
  <c r="DF131" i="28"/>
  <c r="S131" i="28"/>
  <c r="HD131" i="28"/>
  <c r="BR131" i="28"/>
  <c r="BS131" i="28"/>
  <c r="BF131" i="28"/>
  <c r="CR131" i="28"/>
  <c r="LF131" i="28"/>
  <c r="ER131" i="28"/>
  <c r="DR131" i="28"/>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GE131" i="28"/>
  <c r="CF131" i="28"/>
  <c r="IE131"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MD131" i="28"/>
  <c r="HS131" i="28"/>
  <c r="KD131" i="28"/>
  <c r="JR131" i="28"/>
  <c r="FQ131" i="28"/>
  <c r="BE131" i="28"/>
  <c r="GR131" i="28"/>
  <c r="ME131" i="28"/>
  <c r="DS131" i="28"/>
  <c r="DQ131" i="28"/>
  <c r="KL52" i="28"/>
  <c r="DL52" i="28"/>
  <c r="BY52" i="28"/>
  <c r="CL52" i="28"/>
  <c r="Y52" i="28"/>
  <c r="CY52" i="28"/>
  <c r="AL52" i="28"/>
  <c r="L52" i="28"/>
  <c r="AY52" i="28"/>
  <c r="HY52" i="28"/>
  <c r="EL52" i="28"/>
  <c r="BL52" i="28"/>
  <c r="IY52" i="28"/>
  <c r="GY52" i="28"/>
  <c r="D52" i="28"/>
  <c r="LY52" i="28"/>
  <c r="JY52" i="28"/>
  <c r="FL52" i="28"/>
  <c r="IL52" i="28"/>
  <c r="DY52" i="28"/>
  <c r="LL52" i="28"/>
  <c r="HL52" i="28"/>
  <c r="FY52" i="28"/>
  <c r="JL52" i="28"/>
  <c r="GL52" i="28"/>
  <c r="KY52" i="28"/>
  <c r="EY52" i="28"/>
  <c r="KW35" i="28"/>
  <c r="LJ35" i="28"/>
  <c r="KJ35" i="28"/>
  <c r="CJ35" i="28"/>
  <c r="W35" i="28"/>
  <c r="J35" i="28"/>
  <c r="IJ35" i="28"/>
  <c r="GW35" i="28"/>
  <c r="CW35" i="28"/>
  <c r="AJ35" i="28"/>
  <c r="HW35" i="28"/>
  <c r="FJ35" i="28"/>
  <c r="EW35" i="28"/>
  <c r="EJ35" i="28"/>
  <c r="AW35" i="28"/>
  <c r="JW35" i="28"/>
  <c r="IW35" i="28"/>
  <c r="BJ35" i="28"/>
  <c r="HJ35" i="28"/>
  <c r="FW35" i="28"/>
  <c r="DW35" i="28"/>
  <c r="JJ35" i="28"/>
  <c r="DJ35" i="28"/>
  <c r="BW35" i="28"/>
  <c r="GJ35" i="28"/>
  <c r="LW35" i="28"/>
  <c r="B35" i="28"/>
  <c r="HY52" i="47"/>
  <c r="FY52" i="47"/>
  <c r="AY52" i="47"/>
  <c r="L52" i="47"/>
  <c r="IL52" i="47"/>
  <c r="HL52" i="47"/>
  <c r="GY52" i="47"/>
  <c r="EL52" i="47"/>
  <c r="JY52" i="47"/>
  <c r="AL52" i="47"/>
  <c r="LY52" i="47"/>
  <c r="IY52" i="47"/>
  <c r="EY52" i="47"/>
  <c r="DL52" i="47"/>
  <c r="CY52" i="47"/>
  <c r="CL52" i="47"/>
  <c r="KL52" i="47"/>
  <c r="BY52" i="47"/>
  <c r="KY52" i="47"/>
  <c r="FL52" i="47"/>
  <c r="Y52" i="47"/>
  <c r="LL52" i="47"/>
  <c r="JL52" i="47"/>
  <c r="GL52" i="47"/>
  <c r="DY52" i="47"/>
  <c r="BL52" i="47"/>
  <c r="D52"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V26" i="64"/>
  <c r="U26" i="64"/>
  <c r="AA32" i="64"/>
  <c r="AA26" i="64"/>
  <c r="HY43" i="28"/>
  <c r="CY43" i="28"/>
  <c r="AY43" i="28"/>
  <c r="IY43" i="28"/>
  <c r="FY43" i="28"/>
  <c r="CL43" i="28"/>
  <c r="HL43" i="28"/>
  <c r="EL43" i="28"/>
  <c r="DL43" i="28"/>
  <c r="L43" i="28"/>
  <c r="FL43" i="28"/>
  <c r="AL43" i="28"/>
  <c r="KL43" i="28"/>
  <c r="IL43" i="28"/>
  <c r="GY43" i="28"/>
  <c r="BY43" i="28"/>
  <c r="DY43" i="28"/>
  <c r="GL43" i="28"/>
  <c r="EY43" i="28"/>
  <c r="BL43" i="28"/>
  <c r="Y43" i="28"/>
  <c r="LY43" i="28"/>
  <c r="JY43" i="28"/>
  <c r="LL43" i="28"/>
  <c r="KY43" i="28"/>
  <c r="JL43" i="28"/>
  <c r="D43" i="28"/>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GL43" i="47"/>
  <c r="L43" i="47"/>
  <c r="CY43" i="47"/>
  <c r="FL43" i="47"/>
  <c r="Y43" i="47"/>
  <c r="EY43" i="47"/>
  <c r="CL43" i="47"/>
  <c r="JL43" i="47"/>
  <c r="LY43" i="47"/>
  <c r="GY43" i="47"/>
  <c r="BY43" i="47"/>
  <c r="IL43" i="47"/>
  <c r="D43" i="47"/>
  <c r="DL43" i="47"/>
  <c r="BL43" i="47"/>
  <c r="EL43" i="47"/>
  <c r="KL43" i="47"/>
  <c r="KY43" i="47"/>
  <c r="AY43" i="47"/>
  <c r="HY43" i="47"/>
  <c r="JY43" i="47"/>
  <c r="DY43" i="47"/>
  <c r="LL43" i="47"/>
  <c r="FY43" i="47"/>
  <c r="IY43" i="47"/>
  <c r="AL43" i="47"/>
  <c r="HL43" i="47"/>
  <c r="KW13" i="28"/>
  <c r="LJ13" i="28"/>
  <c r="JW13" i="28"/>
  <c r="IW13" i="28"/>
  <c r="LW13" i="28"/>
  <c r="JJ13" i="28"/>
  <c r="CJ13" i="28"/>
  <c r="J13" i="28"/>
  <c r="HW13" i="28"/>
  <c r="BW13" i="28"/>
  <c r="FJ13" i="28"/>
  <c r="BJ13" i="28"/>
  <c r="B13" i="28"/>
  <c r="GJ13" i="28"/>
  <c r="KJ13" i="28"/>
  <c r="IJ13" i="28"/>
  <c r="HJ13" i="28"/>
  <c r="EW13" i="28"/>
  <c r="FW13" i="28"/>
  <c r="DW13" i="28"/>
  <c r="AW13" i="28"/>
  <c r="EJ13" i="28"/>
  <c r="DJ13" i="28"/>
  <c r="AJ13" i="28"/>
  <c r="GW13" i="28"/>
  <c r="CW13" i="28"/>
  <c r="W13" i="28"/>
  <c r="J10" i="28"/>
  <c r="AW10" i="28"/>
  <c r="CJ10" i="28"/>
  <c r="BW10" i="28"/>
  <c r="AJ10" i="28"/>
  <c r="BJ10" i="28"/>
  <c r="W10" i="28"/>
  <c r="DJ10" i="28"/>
  <c r="FJ10" i="28"/>
  <c r="JW10" i="28"/>
  <c r="DW10" i="28"/>
  <c r="GJ10" i="28"/>
  <c r="EJ10" i="28"/>
  <c r="KJ10" i="28"/>
  <c r="GW10" i="28"/>
  <c r="CW10" i="28"/>
  <c r="HJ10" i="28"/>
  <c r="EW10" i="28"/>
  <c r="LW10" i="28"/>
  <c r="HW10" i="28"/>
  <c r="IJ10" i="28"/>
  <c r="JJ10" i="28"/>
  <c r="KW10" i="28"/>
  <c r="LJ10" i="28"/>
  <c r="FW10" i="28"/>
  <c r="IW10" i="28"/>
  <c r="B10" i="28"/>
  <c r="GJ10" i="47"/>
  <c r="FJ10" i="47"/>
  <c r="DW10" i="47"/>
  <c r="J10" i="47"/>
  <c r="GW10" i="47"/>
  <c r="CW10" i="47"/>
  <c r="BW10" i="47"/>
  <c r="AW10" i="47"/>
  <c r="W10" i="47"/>
  <c r="DJ10" i="47"/>
  <c r="EW10" i="47"/>
  <c r="CJ10" i="47"/>
  <c r="HJ10" i="47"/>
  <c r="EJ10" i="47"/>
  <c r="BJ10" i="47"/>
  <c r="FW10" i="47"/>
  <c r="AJ10" i="47"/>
  <c r="JW10" i="47"/>
  <c r="IW10" i="47"/>
  <c r="IJ10" i="47"/>
  <c r="LW10" i="47"/>
  <c r="JJ10" i="47"/>
  <c r="HW10" i="47"/>
  <c r="B10" i="47"/>
  <c r="LJ10" i="47"/>
  <c r="KW10" i="47"/>
  <c r="KJ10" i="47"/>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V22" i="70"/>
  <c r="U22" i="70"/>
  <c r="AA22" i="70"/>
  <c r="AA28" i="70"/>
  <c r="LW71" i="47"/>
  <c r="JW71" i="47"/>
  <c r="B71" i="47"/>
  <c r="JJ71" i="47"/>
  <c r="IJ71" i="47"/>
  <c r="BJ71" i="47"/>
  <c r="W71" i="47"/>
  <c r="IW71" i="47"/>
  <c r="AW71" i="47"/>
  <c r="DJ71" i="47"/>
  <c r="LJ71" i="47"/>
  <c r="FJ71" i="47"/>
  <c r="J71" i="47"/>
  <c r="GW71" i="47"/>
  <c r="EW71" i="47"/>
  <c r="CW71" i="47"/>
  <c r="GJ71" i="47"/>
  <c r="AJ71" i="47"/>
  <c r="CJ71" i="47"/>
  <c r="KJ71" i="47"/>
  <c r="FW71" i="47"/>
  <c r="BW71" i="47"/>
  <c r="HJ71" i="47"/>
  <c r="EJ71" i="47"/>
  <c r="KW71" i="47"/>
  <c r="HW71" i="47"/>
  <c r="DW71" i="47"/>
  <c r="LI52" i="28"/>
  <c r="KV52" i="28"/>
  <c r="HV52" i="28"/>
  <c r="EV52" i="28"/>
  <c r="BV52" i="28"/>
  <c r="GV52" i="28"/>
  <c r="DV52" i="28"/>
  <c r="BI52" i="28"/>
  <c r="FI52" i="28"/>
  <c r="AI52" i="28"/>
  <c r="GI52" i="28"/>
  <c r="IV52" i="28"/>
  <c r="V52" i="28"/>
  <c r="AV52" i="28"/>
  <c r="II52" i="28"/>
  <c r="DI52" i="28"/>
  <c r="I52" i="28"/>
  <c r="LV52" i="28"/>
  <c r="HI52" i="28"/>
  <c r="CV52" i="28"/>
  <c r="JI52" i="28"/>
  <c r="FV52" i="28"/>
  <c r="EI52" i="28"/>
  <c r="JV52" i="28"/>
  <c r="KI52" i="28"/>
  <c r="CI52" i="28"/>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AA24" i="66"/>
  <c r="V24" i="66"/>
  <c r="U24" i="66"/>
  <c r="AA30" i="66"/>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JL10" i="28"/>
  <c r="IL10" i="28"/>
  <c r="FY10" i="28"/>
  <c r="DY10" i="28"/>
  <c r="DL10" i="28"/>
  <c r="EL10" i="28"/>
  <c r="GY10" i="28"/>
  <c r="EY10" i="28"/>
  <c r="IY10" i="28"/>
  <c r="HY10" i="28"/>
  <c r="FL10" i="28"/>
  <c r="GL10" i="28"/>
  <c r="CY10" i="28"/>
  <c r="CL10" i="28"/>
  <c r="BY10" i="28"/>
  <c r="BL10" i="28"/>
  <c r="L10" i="28"/>
  <c r="AY10" i="28"/>
  <c r="HL10" i="28"/>
  <c r="AL10" i="28"/>
  <c r="Y10" i="28"/>
  <c r="KY10" i="28"/>
  <c r="D10" i="28"/>
  <c r="LY10" i="28"/>
  <c r="LL10" i="28"/>
  <c r="KL10" i="28"/>
  <c r="JY10"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LW45" i="47"/>
  <c r="JW45" i="47"/>
  <c r="EJ45" i="47"/>
  <c r="DJ45" i="47"/>
  <c r="IJ45" i="47"/>
  <c r="KJ45" i="47"/>
  <c r="BJ45" i="47"/>
  <c r="LJ45" i="47"/>
  <c r="FW45" i="47"/>
  <c r="IW45" i="47"/>
  <c r="EW45" i="47"/>
  <c r="CJ45" i="47"/>
  <c r="CW45" i="47"/>
  <c r="JJ45" i="47"/>
  <c r="AJ45" i="47"/>
  <c r="AW45" i="47"/>
  <c r="B45" i="47"/>
  <c r="HJ45" i="47"/>
  <c r="DW45" i="47"/>
  <c r="W45" i="47"/>
  <c r="HW45" i="47"/>
  <c r="GW45" i="47"/>
  <c r="BW45" i="47"/>
  <c r="J45" i="47"/>
  <c r="KW45" i="47"/>
  <c r="GJ45" i="47"/>
  <c r="FJ45"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EW31" i="47"/>
  <c r="AW31" i="47"/>
  <c r="KW31" i="47"/>
  <c r="DJ31" i="47"/>
  <c r="J31" i="47"/>
  <c r="BW31" i="47"/>
  <c r="HW31" i="47"/>
  <c r="HJ31" i="47"/>
  <c r="GJ31" i="47"/>
  <c r="AJ31" i="47"/>
  <c r="FW31" i="47"/>
  <c r="EJ31" i="47"/>
  <c r="CW31" i="47"/>
  <c r="JJ31" i="47"/>
  <c r="IJ31" i="47"/>
  <c r="DW31" i="47"/>
  <c r="W31" i="47"/>
  <c r="JW31" i="47"/>
  <c r="B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B49" i="28"/>
  <c r="LJ49" i="28"/>
  <c r="KJ49" i="28"/>
  <c r="JJ49" i="28"/>
  <c r="LW49" i="28"/>
  <c r="IW49" i="28"/>
  <c r="BW49" i="28"/>
  <c r="JW49" i="28"/>
  <c r="DW49" i="28"/>
  <c r="J49" i="28"/>
  <c r="IJ49" i="28"/>
  <c r="GW49" i="28"/>
  <c r="BJ49" i="28"/>
  <c r="HJ49" i="28"/>
  <c r="EJ49" i="28"/>
  <c r="AW49" i="28"/>
  <c r="FW49" i="28"/>
  <c r="DJ49" i="28"/>
  <c r="FJ49" i="28"/>
  <c r="KW49" i="28"/>
  <c r="CW49" i="28"/>
  <c r="AJ49" i="28"/>
  <c r="HW49" i="28"/>
  <c r="GJ49" i="28"/>
  <c r="W49" i="28"/>
  <c r="EW49" i="28"/>
  <c r="CJ49"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V26" i="65"/>
  <c r="U26" i="65"/>
  <c r="AA32" i="65"/>
  <c r="AA26" i="65"/>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Y58" i="47"/>
  <c r="IY58" i="47"/>
  <c r="AL58" i="47"/>
  <c r="CY58" i="47"/>
  <c r="BL58" i="47"/>
  <c r="GY58" i="47"/>
  <c r="DY58" i="47"/>
  <c r="Y58" i="47"/>
  <c r="CL58" i="47"/>
  <c r="FY58" i="47"/>
  <c r="EL58" i="47"/>
  <c r="DL58" i="47"/>
  <c r="L58" i="47"/>
  <c r="GL58" i="47"/>
  <c r="AY58" i="47"/>
  <c r="LL58" i="47"/>
  <c r="JL58" i="47"/>
  <c r="IL58" i="47"/>
  <c r="D58" i="47"/>
  <c r="EY58" i="47"/>
  <c r="KY58" i="47"/>
  <c r="HL58" i="47"/>
  <c r="LY58" i="47"/>
  <c r="KL58" i="47"/>
  <c r="JY58" i="47"/>
  <c r="FL58" i="47"/>
  <c r="HY58" i="47"/>
  <c r="JL28" i="47"/>
  <c r="KL28" i="47"/>
  <c r="FY28" i="47"/>
  <c r="EL28" i="47"/>
  <c r="CY28" i="47"/>
  <c r="IL28" i="47"/>
  <c r="BL28" i="47"/>
  <c r="DY28" i="47"/>
  <c r="Y28" i="47"/>
  <c r="KY28" i="47"/>
  <c r="FL28" i="47"/>
  <c r="CL28" i="47"/>
  <c r="IY28" i="47"/>
  <c r="GY28" i="47"/>
  <c r="EY28" i="47"/>
  <c r="AY28" i="47"/>
  <c r="DL28" i="47"/>
  <c r="L28" i="47"/>
  <c r="HY28" i="47"/>
  <c r="GL28" i="47"/>
  <c r="AL28" i="47"/>
  <c r="HL28" i="47"/>
  <c r="BY28" i="47"/>
  <c r="D28" i="47"/>
  <c r="JY28" i="47"/>
  <c r="LL28" i="47"/>
  <c r="LY28"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EL34" i="47"/>
  <c r="DL34" i="47"/>
  <c r="KL34" i="47"/>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LY55" i="28"/>
  <c r="LL55" i="28"/>
  <c r="KL55" i="28"/>
  <c r="CY55" i="28"/>
  <c r="FY55" i="28"/>
  <c r="BL55" i="28"/>
  <c r="KY55" i="28"/>
  <c r="HY55" i="28"/>
  <c r="HL55" i="28"/>
  <c r="Y55" i="28"/>
  <c r="GL55" i="28"/>
  <c r="DL55" i="28"/>
  <c r="L55" i="28"/>
  <c r="IL55" i="28"/>
  <c r="EY55" i="28"/>
  <c r="EL55" i="28"/>
  <c r="BY55" i="28"/>
  <c r="AL55" i="28"/>
  <c r="JL55" i="28"/>
  <c r="JY55" i="28"/>
  <c r="FL55" i="28"/>
  <c r="CL55" i="28"/>
  <c r="AY55" i="28"/>
  <c r="IY55" i="28"/>
  <c r="GY55" i="28"/>
  <c r="DY55" i="28"/>
  <c r="D55" i="28"/>
  <c r="KW31" i="28"/>
  <c r="DW31" i="28"/>
  <c r="CJ31" i="28"/>
  <c r="AW31" i="28"/>
  <c r="HW31" i="28"/>
  <c r="CW31" i="28"/>
  <c r="J31" i="28"/>
  <c r="BJ31" i="28"/>
  <c r="W31" i="28"/>
  <c r="EJ31" i="28"/>
  <c r="DJ31" i="28"/>
  <c r="BW31" i="28"/>
  <c r="AJ31" i="28"/>
  <c r="FW31" i="28"/>
  <c r="JJ31" i="28"/>
  <c r="LW31" i="28"/>
  <c r="GJ31" i="28"/>
  <c r="KJ31" i="28"/>
  <c r="IW31" i="28"/>
  <c r="LJ31" i="28"/>
  <c r="GW31" i="28"/>
  <c r="JW31" i="28"/>
  <c r="FJ31" i="28"/>
  <c r="HJ31" i="28"/>
  <c r="B31" i="28"/>
  <c r="IJ31" i="28"/>
  <c r="EW31"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AA29" i="70"/>
  <c r="V23" i="70"/>
  <c r="U23" i="70"/>
  <c r="AA23" i="70"/>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IJ14" i="28"/>
  <c r="HJ14" i="28"/>
  <c r="JJ14" i="28"/>
  <c r="GJ14" i="28"/>
  <c r="IW14" i="28"/>
  <c r="GW14" i="28"/>
  <c r="FJ14" i="28"/>
  <c r="EW14" i="28"/>
  <c r="FW14" i="28"/>
  <c r="DJ14" i="28"/>
  <c r="HW14" i="28"/>
  <c r="CW14" i="28"/>
  <c r="CJ14" i="28"/>
  <c r="J14" i="28"/>
  <c r="EJ14" i="28"/>
  <c r="BW14" i="28"/>
  <c r="DW14" i="28"/>
  <c r="BJ14" i="28"/>
  <c r="AW14" i="28"/>
  <c r="JW14" i="28"/>
  <c r="AJ14" i="28"/>
  <c r="W14" i="28"/>
  <c r="LW14" i="28"/>
  <c r="KW14" i="28"/>
  <c r="LJ14" i="28"/>
  <c r="B14" i="28"/>
  <c r="KJ1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U22" i="71"/>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LL29" i="28"/>
  <c r="D29" i="28"/>
  <c r="JY29" i="28"/>
  <c r="HY29" i="28"/>
  <c r="IY29" i="28"/>
  <c r="GY29" i="28"/>
  <c r="FL29" i="28"/>
  <c r="EY29" i="28"/>
  <c r="IL29" i="28"/>
  <c r="HL29" i="28"/>
  <c r="FY29" i="28"/>
  <c r="JL29" i="28"/>
  <c r="GL29" i="28"/>
  <c r="BY29" i="28"/>
  <c r="BL29" i="28"/>
  <c r="EL29" i="28"/>
  <c r="AY29" i="28"/>
  <c r="AL29" i="28"/>
  <c r="L29" i="28"/>
  <c r="Y29" i="28"/>
  <c r="KL29" i="28"/>
  <c r="DY29" i="28"/>
  <c r="DL29" i="28"/>
  <c r="CY29" i="28"/>
  <c r="CL29" i="28"/>
  <c r="KY29" i="28"/>
  <c r="LY29" i="28"/>
  <c r="LY9" i="28"/>
  <c r="JY9" i="28"/>
  <c r="JL9" i="28"/>
  <c r="GL9" i="28"/>
  <c r="IY9" i="28"/>
  <c r="HY9" i="28"/>
  <c r="EY9" i="28"/>
  <c r="IL9" i="28"/>
  <c r="HL9" i="28"/>
  <c r="DL9" i="28"/>
  <c r="L9" i="28"/>
  <c r="GY9" i="28"/>
  <c r="CY9" i="28"/>
  <c r="FL9" i="28"/>
  <c r="CL9" i="28"/>
  <c r="EL9" i="28"/>
  <c r="BY9" i="28"/>
  <c r="DY9" i="28"/>
  <c r="BL9" i="28"/>
  <c r="FY9" i="28"/>
  <c r="AY9" i="28"/>
  <c r="AL9" i="28"/>
  <c r="Y9" i="28"/>
  <c r="LL9" i="28"/>
  <c r="KY9" i="28"/>
  <c r="KL9" i="28"/>
  <c r="D9" i="28"/>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AA30" i="65"/>
  <c r="V24" i="65"/>
  <c r="U24" i="65"/>
  <c r="AA24" i="65"/>
  <c r="V23" i="64"/>
  <c r="U23" i="64"/>
  <c r="AA23" i="64"/>
  <c r="AA29"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D66" i="28"/>
  <c r="JY66" i="28"/>
  <c r="JL66" i="28"/>
  <c r="KY66" i="28"/>
  <c r="GL66" i="28"/>
  <c r="EY66" i="28"/>
  <c r="HY66" i="28"/>
  <c r="EL66" i="28"/>
  <c r="IY66" i="28"/>
  <c r="KL66" i="28"/>
  <c r="LL66" i="28"/>
  <c r="FY66" i="28"/>
  <c r="FL66" i="28"/>
  <c r="BL66" i="28"/>
  <c r="DY66" i="28"/>
  <c r="AY66" i="28"/>
  <c r="GY66" i="28"/>
  <c r="AL66" i="28"/>
  <c r="HL66" i="28"/>
  <c r="Y66" i="28"/>
  <c r="IL66" i="28"/>
  <c r="DL66" i="28"/>
  <c r="CY66" i="28"/>
  <c r="CL66" i="28"/>
  <c r="BY66" i="28"/>
  <c r="L66" i="28"/>
  <c r="LY66"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KY66" i="47"/>
  <c r="EY66" i="47"/>
  <c r="IL66" i="47"/>
  <c r="HY66" i="47"/>
  <c r="GY66" i="47"/>
  <c r="EL66" i="47"/>
  <c r="LY66" i="47"/>
  <c r="KL66" i="47"/>
  <c r="IY66" i="47"/>
  <c r="GL66" i="47"/>
  <c r="FY66" i="47"/>
  <c r="DL66" i="47"/>
  <c r="L66" i="47"/>
  <c r="CY66" i="47"/>
  <c r="JY66" i="47"/>
  <c r="CL66" i="47"/>
  <c r="BY66" i="47"/>
  <c r="BL66" i="47"/>
  <c r="JL66" i="47"/>
  <c r="HL66" i="47"/>
  <c r="AY66" i="47"/>
  <c r="FL66" i="47"/>
  <c r="DY66" i="47"/>
  <c r="Y66" i="47"/>
  <c r="AL66" i="47"/>
  <c r="D66" i="47"/>
  <c r="LL66" i="47"/>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EY50" i="28"/>
  <c r="EL50" i="28"/>
  <c r="BL50" i="28"/>
  <c r="L50" i="28"/>
  <c r="AY50" i="28"/>
  <c r="DY50" i="28"/>
  <c r="AL50" i="28"/>
  <c r="Y50" i="28"/>
  <c r="DL50" i="28"/>
  <c r="CY50" i="28"/>
  <c r="CL50" i="28"/>
  <c r="BY50" i="28"/>
  <c r="LL50" i="28"/>
  <c r="HY50" i="28"/>
  <c r="KL50" i="28"/>
  <c r="GY50" i="28"/>
  <c r="IL50" i="28"/>
  <c r="FY50" i="28"/>
  <c r="HL50" i="28"/>
  <c r="KY50" i="28"/>
  <c r="GL50" i="28"/>
  <c r="JY50" i="28"/>
  <c r="FL50" i="28"/>
  <c r="D50" i="28"/>
  <c r="JL50" i="28"/>
  <c r="LY50" i="28"/>
  <c r="IY50" i="28"/>
  <c r="V22" i="65"/>
  <c r="U22" i="65"/>
  <c r="AA28" i="65"/>
  <c r="AA22" i="65"/>
  <c r="V27" i="71"/>
  <c r="U27" i="71"/>
  <c r="AA33" i="71"/>
  <c r="AA27" i="71"/>
  <c r="AA23" i="62"/>
  <c r="U23" i="62"/>
  <c r="V23" i="62"/>
  <c r="AA29" i="62"/>
  <c r="U26" i="66"/>
  <c r="AA32" i="66"/>
  <c r="AA26" i="66"/>
  <c r="V26" i="66"/>
  <c r="KW57" i="28"/>
  <c r="HJ57" i="28"/>
  <c r="AJ57" i="28"/>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HW41" i="28"/>
  <c r="IW41" i="28"/>
  <c r="DW41" i="28"/>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U25" i="64"/>
  <c r="AA31" i="64"/>
  <c r="V25" i="64"/>
  <c r="AA25" i="64"/>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JL60" i="28"/>
  <c r="HY60" i="28"/>
  <c r="AL60" i="28"/>
  <c r="Y60"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D44" i="28"/>
  <c r="IY44" i="28"/>
  <c r="HL44" i="28"/>
  <c r="HY44" i="28"/>
  <c r="KY44" i="28"/>
  <c r="JL44" i="28"/>
  <c r="IL44" i="28"/>
  <c r="LY44" i="28"/>
  <c r="JY44" i="28"/>
  <c r="LL44" i="28"/>
  <c r="KL44" i="28"/>
  <c r="GL44" i="28"/>
  <c r="FY44" i="28"/>
  <c r="GY44" i="28"/>
  <c r="FL44" i="28"/>
  <c r="EY44" i="28"/>
  <c r="DY44" i="28"/>
  <c r="CY44" i="28"/>
  <c r="BY44" i="28"/>
  <c r="AY44" i="28"/>
  <c r="Y44" i="28"/>
  <c r="L44" i="28"/>
  <c r="EL44" i="28"/>
  <c r="DL44" i="28"/>
  <c r="CL44" i="28"/>
  <c r="BL44" i="28"/>
  <c r="AL44" i="28"/>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AA24" i="69"/>
  <c r="V24" i="69"/>
  <c r="U24" i="69"/>
  <c r="AA30" i="69"/>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V25" i="71"/>
  <c r="U25" i="71"/>
  <c r="AA25" i="71"/>
  <c r="AA31" i="71"/>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LY17" i="28"/>
  <c r="IY17" i="28"/>
  <c r="GY17" i="28"/>
  <c r="HL17" i="28"/>
  <c r="KL17" i="28"/>
  <c r="JL17" i="28"/>
  <c r="HY17" i="28"/>
  <c r="JY17" i="28"/>
  <c r="LL17" i="28"/>
  <c r="IL17" i="28"/>
  <c r="KY17" i="28"/>
  <c r="GL17" i="28"/>
  <c r="EL17" i="28"/>
  <c r="DL17" i="28"/>
  <c r="CL17" i="28"/>
  <c r="BL17" i="28"/>
  <c r="AL17" i="28"/>
  <c r="FL17" i="28"/>
  <c r="FY17" i="28"/>
  <c r="EY17" i="28"/>
  <c r="DY17" i="28"/>
  <c r="CY17" i="28"/>
  <c r="BY17" i="28"/>
  <c r="AY17" i="28"/>
  <c r="Y17" i="28"/>
  <c r="L17" i="28"/>
  <c r="D17"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KY32" i="28"/>
  <c r="LY32" i="28"/>
  <c r="LL32" i="28"/>
  <c r="KL32" i="28"/>
  <c r="D32" i="28"/>
  <c r="HL32" i="28"/>
  <c r="GL32" i="28"/>
  <c r="JL32" i="28"/>
  <c r="IY32" i="28"/>
  <c r="GY32" i="28"/>
  <c r="JY32" i="28"/>
  <c r="IL32" i="28"/>
  <c r="HY32" i="28"/>
  <c r="BL32" i="28"/>
  <c r="CY32" i="28"/>
  <c r="EL32" i="28"/>
  <c r="AL32" i="28"/>
  <c r="BY32" i="28"/>
  <c r="FL32" i="28"/>
  <c r="DL32" i="28"/>
  <c r="EY32" i="28"/>
  <c r="AY32" i="28"/>
  <c r="FY32" i="28"/>
  <c r="DY32" i="28"/>
  <c r="L32" i="28"/>
  <c r="Y32" i="28"/>
  <c r="CL32" i="28"/>
  <c r="U27" i="69"/>
  <c r="V27" i="69"/>
  <c r="AA27" i="69"/>
  <c r="AA33" i="69"/>
  <c r="LW65" i="47"/>
  <c r="B65" i="47"/>
  <c r="HW65" i="47"/>
  <c r="LJ65" i="47"/>
  <c r="KW65" i="47"/>
  <c r="KJ65" i="47"/>
  <c r="FJ65" i="47"/>
  <c r="IW65" i="47"/>
  <c r="HJ65" i="47"/>
  <c r="GW65" i="47"/>
  <c r="GJ65" i="47"/>
  <c r="JW65" i="47"/>
  <c r="FW65" i="47"/>
  <c r="CW65" i="47"/>
  <c r="IJ65" i="47"/>
  <c r="CJ65" i="47"/>
  <c r="AJ65" i="47"/>
  <c r="EJ65" i="47"/>
  <c r="DW65" i="47"/>
  <c r="BW65" i="47"/>
  <c r="JJ65" i="47"/>
  <c r="EW65" i="47"/>
  <c r="BJ65" i="47"/>
  <c r="J65" i="47"/>
  <c r="AW65" i="47"/>
  <c r="DJ65" i="47"/>
  <c r="W65"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30" i="67"/>
  <c r="AA24" i="67"/>
  <c r="U24" i="67"/>
  <c r="V24" i="67"/>
  <c r="U24" i="71"/>
  <c r="V24" i="71"/>
  <c r="AA24" i="71"/>
  <c r="AA30" i="71"/>
  <c r="V27" i="70"/>
  <c r="U27" i="70"/>
  <c r="AA33" i="70"/>
  <c r="AA27" i="70"/>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V24" i="61"/>
  <c r="U24" i="61"/>
  <c r="AA30" i="61"/>
  <c r="AA24" i="61"/>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V25" i="69"/>
  <c r="AA25" i="69"/>
  <c r="U25" i="69"/>
  <c r="AA31" i="69"/>
  <c r="V26" i="69"/>
  <c r="U26" i="69"/>
  <c r="AA32" i="69"/>
  <c r="AA26" i="69"/>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36" i="28"/>
  <c r="KY36" i="28"/>
  <c r="LY36" i="28"/>
  <c r="HL36" i="28"/>
  <c r="GL36" i="28"/>
  <c r="LL36" i="28"/>
  <c r="KL36" i="28"/>
  <c r="JL36" i="28"/>
  <c r="IY36" i="28"/>
  <c r="GY36" i="28"/>
  <c r="JY36" i="28"/>
  <c r="IL36" i="28"/>
  <c r="HY36" i="28"/>
  <c r="FY36" i="28"/>
  <c r="BL36" i="28"/>
  <c r="CY36" i="28"/>
  <c r="EL36" i="28"/>
  <c r="AL36" i="28"/>
  <c r="BY36" i="28"/>
  <c r="DL36" i="28"/>
  <c r="FL36" i="28"/>
  <c r="EY36" i="28"/>
  <c r="AY36" i="28"/>
  <c r="DY36" i="28"/>
  <c r="CL36" i="28"/>
  <c r="L36" i="28"/>
  <c r="Y36"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B43" i="28"/>
  <c r="KW43" i="28"/>
  <c r="KJ43" i="28"/>
  <c r="LW43" i="28"/>
  <c r="HW43" i="28"/>
  <c r="HJ43" i="28"/>
  <c r="LJ43" i="28"/>
  <c r="GJ43" i="28"/>
  <c r="JJ43" i="28"/>
  <c r="IW43" i="28"/>
  <c r="GW43" i="28"/>
  <c r="JW43" i="28"/>
  <c r="IJ43" i="28"/>
  <c r="DW43" i="28"/>
  <c r="FW43" i="28"/>
  <c r="BJ43" i="28"/>
  <c r="CW43" i="28"/>
  <c r="EJ43" i="28"/>
  <c r="BW43" i="28"/>
  <c r="DJ43" i="28"/>
  <c r="FJ43" i="28"/>
  <c r="EW43" i="28"/>
  <c r="CJ43" i="28"/>
  <c r="AJ43" i="28"/>
  <c r="W43" i="28"/>
  <c r="AW43" i="28"/>
  <c r="J43" i="28"/>
  <c r="EW8" i="28"/>
  <c r="CJ8" i="28"/>
  <c r="DW8" i="28"/>
  <c r="BJ8" i="28"/>
  <c r="CW8" i="28"/>
  <c r="EJ8" i="28"/>
  <c r="AJ8" i="28"/>
  <c r="DJ8" i="28"/>
  <c r="BW8" i="28"/>
  <c r="J8" i="28"/>
  <c r="AW8" i="28"/>
  <c r="W8" i="28"/>
  <c r="IJ8" i="28"/>
  <c r="GW8" i="28"/>
  <c r="HJ8" i="28"/>
  <c r="FW8" i="28"/>
  <c r="GJ8" i="28"/>
  <c r="LJ8" i="28"/>
  <c r="FJ8" i="28"/>
  <c r="B8" i="28"/>
  <c r="LW8" i="28"/>
  <c r="KW8" i="28"/>
  <c r="KJ8" i="28"/>
  <c r="JW8" i="28"/>
  <c r="IW8" i="28"/>
  <c r="JJ8" i="28"/>
  <c r="HW8" i="28"/>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JJ30" i="28"/>
  <c r="EJ30" i="28"/>
  <c r="DW30" i="28"/>
  <c r="AA22" i="69"/>
  <c r="V22" i="69"/>
  <c r="U22" i="69"/>
  <c r="AA28" i="69"/>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LW8" i="47"/>
  <c r="JJ8" i="47"/>
  <c r="IJ8" i="47"/>
  <c r="HW8" i="47"/>
  <c r="IW8" i="47"/>
  <c r="GJ8" i="47"/>
  <c r="EJ8" i="47"/>
  <c r="FW8" i="47"/>
  <c r="HJ8" i="47"/>
  <c r="DW8" i="47"/>
  <c r="BW8" i="47"/>
  <c r="GW8" i="47"/>
  <c r="FJ8" i="47"/>
  <c r="DJ8" i="47"/>
  <c r="BJ8" i="47"/>
  <c r="CW8" i="47"/>
  <c r="AW8" i="47"/>
  <c r="CJ8" i="47"/>
  <c r="AJ8" i="47"/>
  <c r="W8" i="47"/>
  <c r="J8" i="47"/>
  <c r="EW8" i="47"/>
  <c r="KW8" i="47"/>
  <c r="KJ8" i="47"/>
  <c r="JW8" i="47"/>
  <c r="B8" i="47"/>
  <c r="LJ8" i="47"/>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LJ65" i="28"/>
  <c r="KJ65" i="28"/>
  <c r="KW65" i="28"/>
  <c r="JW65" i="28"/>
  <c r="HJ65" i="28"/>
  <c r="GJ65" i="28"/>
  <c r="JJ65" i="28"/>
  <c r="GW65" i="28"/>
  <c r="IW65" i="28"/>
  <c r="IJ65" i="28"/>
  <c r="HW65" i="28"/>
  <c r="FW65" i="28"/>
  <c r="EJ65" i="28"/>
  <c r="BW65" i="28"/>
  <c r="DJ65" i="28"/>
  <c r="EW65" i="28"/>
  <c r="AW65" i="28"/>
  <c r="CJ65" i="28"/>
  <c r="FJ65" i="28"/>
  <c r="DW65" i="28"/>
  <c r="W65" i="28"/>
  <c r="CW65" i="28"/>
  <c r="BJ65" i="28"/>
  <c r="J65" i="28"/>
  <c r="AJ65" i="28"/>
  <c r="B65" i="28"/>
  <c r="LW65" i="28"/>
  <c r="KW66" i="28"/>
  <c r="LJ66" i="28"/>
  <c r="KJ66" i="28"/>
  <c r="JJ66" i="28"/>
  <c r="GW66" i="28"/>
  <c r="IW66" i="28"/>
  <c r="IJ66" i="28"/>
  <c r="HW66" i="28"/>
  <c r="JW66" i="28"/>
  <c r="HJ66" i="28"/>
  <c r="GJ66" i="28"/>
  <c r="EW66" i="28"/>
  <c r="CJ66" i="28"/>
  <c r="FJ66" i="28"/>
  <c r="DW66" i="28"/>
  <c r="W66" i="28"/>
  <c r="BJ66" i="28"/>
  <c r="CW66" i="28"/>
  <c r="FW66" i="28"/>
  <c r="EJ66" i="28"/>
  <c r="AJ66" i="28"/>
  <c r="DJ66" i="28"/>
  <c r="J66" i="28"/>
  <c r="BW66" i="28"/>
  <c r="AW66" i="28"/>
  <c r="B66" i="28"/>
  <c r="LW66"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V26" i="70"/>
  <c r="U26" i="70"/>
  <c r="AA32" i="70"/>
  <c r="AA26" i="70"/>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A23" i="66"/>
  <c r="V23" i="66"/>
  <c r="U23" i="66"/>
  <c r="AA29" i="66"/>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V24" i="63"/>
  <c r="LY22" i="47"/>
  <c r="KY22" i="47"/>
  <c r="LL22" i="47"/>
  <c r="KL22" i="47"/>
  <c r="JY22" i="47"/>
  <c r="JL22" i="47"/>
  <c r="IY22" i="47"/>
  <c r="IL22" i="47"/>
  <c r="HL22" i="47"/>
  <c r="D22" i="47"/>
  <c r="HY22" i="47"/>
  <c r="GL22" i="47"/>
  <c r="FL22" i="47"/>
  <c r="GY22" i="47"/>
  <c r="EL22" i="47"/>
  <c r="CY22" i="47"/>
  <c r="EY22" i="47"/>
  <c r="DL22" i="47"/>
  <c r="CL22" i="47"/>
  <c r="BL22" i="47"/>
  <c r="AL22" i="47"/>
  <c r="L22" i="47"/>
  <c r="FY22" i="47"/>
  <c r="DY22" i="47"/>
  <c r="BY22" i="47"/>
  <c r="Y22" i="47"/>
  <c r="AY22" i="47"/>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V26" i="72"/>
  <c r="U26" i="72"/>
  <c r="AA32" i="72"/>
  <c r="AA26" i="72"/>
  <c r="BS107" i="47"/>
  <c r="BQ107" i="47"/>
  <c r="BP128" i="47"/>
  <c r="BP129" i="47" s="1"/>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D81" i="28"/>
  <c r="LY81" i="28"/>
  <c r="LL81" i="28"/>
  <c r="KY81" i="28"/>
  <c r="KL81" i="28"/>
  <c r="IL81" i="28"/>
  <c r="HL81" i="28"/>
  <c r="GL81" i="28"/>
  <c r="FL81" i="28"/>
  <c r="JL81" i="28"/>
  <c r="IY81" i="28"/>
  <c r="HY81" i="28"/>
  <c r="GY81" i="28"/>
  <c r="FY81" i="28"/>
  <c r="EY81" i="28"/>
  <c r="JY81" i="28"/>
  <c r="EL81" i="28"/>
  <c r="DL81" i="28"/>
  <c r="CL81" i="28"/>
  <c r="Y81" i="28"/>
  <c r="DY81" i="28"/>
  <c r="BY81" i="28"/>
  <c r="L81" i="28"/>
  <c r="AY81" i="28"/>
  <c r="AL81" i="28"/>
  <c r="CY81" i="28"/>
  <c r="BL81" i="28"/>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V23" i="72"/>
  <c r="AA23" i="72"/>
  <c r="U23" i="72"/>
  <c r="AA29" i="72"/>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LY81" i="47"/>
  <c r="D81" i="47"/>
  <c r="LL81" i="47"/>
  <c r="KL81" i="47"/>
  <c r="KY81" i="47"/>
  <c r="JL81" i="47"/>
  <c r="JY81" i="47"/>
  <c r="IY81" i="47"/>
  <c r="HY81" i="47"/>
  <c r="GY81" i="47"/>
  <c r="IL81" i="47"/>
  <c r="HL81" i="47"/>
  <c r="FY81" i="47"/>
  <c r="GL81" i="47"/>
  <c r="CL81" i="47"/>
  <c r="EY81" i="47"/>
  <c r="DL81" i="47"/>
  <c r="EL81" i="47"/>
  <c r="DY81" i="47"/>
  <c r="CY81" i="47"/>
  <c r="BY81" i="47"/>
  <c r="AY81" i="47"/>
  <c r="Y81" i="47"/>
  <c r="AL81" i="47"/>
  <c r="FL81" i="47"/>
  <c r="BL81" i="47"/>
  <c r="L81" i="47"/>
  <c r="DS112" i="47"/>
  <c r="DQ112" i="47"/>
  <c r="DR112" i="47" s="1"/>
  <c r="S107" i="47"/>
  <c r="Q107" i="47"/>
  <c r="P128" i="47"/>
  <c r="P129" i="47" s="1"/>
  <c r="HS108" i="47"/>
  <c r="HQ108" i="47"/>
  <c r="HR108" i="47" s="1"/>
  <c r="LQ113" i="47"/>
  <c r="LR113" i="47" s="1"/>
  <c r="LS113" i="47"/>
  <c r="DS109" i="47"/>
  <c r="DQ109" i="47"/>
  <c r="DR109" i="47" s="1"/>
  <c r="MD110" i="47"/>
  <c r="ME110" i="47" s="1"/>
  <c r="MF110"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KY70" i="28"/>
  <c r="JY70" i="28"/>
  <c r="LY70" i="28"/>
  <c r="LL70" i="28"/>
  <c r="IY70" i="28"/>
  <c r="HY70" i="28"/>
  <c r="GY70" i="28"/>
  <c r="FY70" i="28"/>
  <c r="D70" i="28"/>
  <c r="JL70" i="28"/>
  <c r="DY70" i="28"/>
  <c r="CY70" i="28"/>
  <c r="BY70" i="28"/>
  <c r="AY70" i="28"/>
  <c r="HL70" i="28"/>
  <c r="GL70" i="28"/>
  <c r="EY70" i="28"/>
  <c r="KL70" i="28"/>
  <c r="FL70" i="28"/>
  <c r="EL70" i="28"/>
  <c r="DL70" i="28"/>
  <c r="CL70" i="28"/>
  <c r="BL70" i="28"/>
  <c r="Y70" i="28"/>
  <c r="L70" i="28"/>
  <c r="IL70" i="28"/>
  <c r="AL70" i="28"/>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AA25" i="68"/>
  <c r="V25" i="68"/>
  <c r="U25" i="68"/>
  <c r="AA31" i="68"/>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GD114" i="47"/>
  <c r="GE114" i="47" s="1"/>
  <c r="GF114" i="47"/>
  <c r="HQ114" i="47"/>
  <c r="HR114" i="47" s="1"/>
  <c r="HS114" i="47"/>
  <c r="BD107" i="47"/>
  <c r="BF107" i="47"/>
  <c r="BC128" i="47"/>
  <c r="BC129" i="47" s="1"/>
  <c r="V23" i="63"/>
  <c r="U23" i="63"/>
  <c r="AA23" i="63"/>
  <c r="AA29" i="63"/>
  <c r="LY31" i="28"/>
  <c r="LL31" i="28"/>
  <c r="KL31" i="28"/>
  <c r="KY31" i="28"/>
  <c r="JL31" i="28"/>
  <c r="IL31" i="28"/>
  <c r="HL31" i="28"/>
  <c r="GL31" i="28"/>
  <c r="JY31" i="28"/>
  <c r="D31" i="28"/>
  <c r="HY31" i="28"/>
  <c r="EL31" i="28"/>
  <c r="DL31" i="28"/>
  <c r="CL31" i="28"/>
  <c r="BL31" i="28"/>
  <c r="EY31" i="28"/>
  <c r="DY31" i="28"/>
  <c r="CY31" i="28"/>
  <c r="GY31" i="28"/>
  <c r="IY31" i="28"/>
  <c r="BY31" i="28"/>
  <c r="AY31" i="28"/>
  <c r="Y31" i="28"/>
  <c r="L31" i="28"/>
  <c r="FY31" i="28"/>
  <c r="FL31" i="28"/>
  <c r="AL31" i="28"/>
  <c r="LF111" i="47"/>
  <c r="LD111" i="47"/>
  <c r="LE111" i="47" s="1"/>
  <c r="DQ108" i="47"/>
  <c r="DR108" i="47" s="1"/>
  <c r="DS108" i="47"/>
  <c r="ES110" i="47"/>
  <c r="EQ110" i="47"/>
  <c r="ER110" i="47" s="1"/>
  <c r="LQ110" i="47"/>
  <c r="LR110" i="47" s="1"/>
  <c r="LS110" i="47"/>
  <c r="FD107" i="47"/>
  <c r="FF107" i="47"/>
  <c r="FC128" i="47"/>
  <c r="FC129" i="47" s="1"/>
  <c r="LW74" i="28"/>
  <c r="B74" i="28"/>
  <c r="LJ74" i="28"/>
  <c r="KJ74" i="28"/>
  <c r="JJ74" i="28"/>
  <c r="JW74" i="28"/>
  <c r="IJ74" i="28"/>
  <c r="HJ74" i="28"/>
  <c r="GJ74" i="28"/>
  <c r="FJ74" i="28"/>
  <c r="KW74" i="28"/>
  <c r="EJ74" i="28"/>
  <c r="DJ74" i="28"/>
  <c r="CJ74" i="28"/>
  <c r="BJ74" i="28"/>
  <c r="IW74" i="28"/>
  <c r="HW74" i="28"/>
  <c r="DW74" i="28"/>
  <c r="CW74" i="28"/>
  <c r="GW74" i="28"/>
  <c r="W74" i="28"/>
  <c r="BW74" i="28"/>
  <c r="FW74" i="28"/>
  <c r="EW74" i="28"/>
  <c r="AJ74" i="28"/>
  <c r="J74" i="28"/>
  <c r="AW74" i="28"/>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AD111" i="47"/>
  <c r="AE111" i="47" s="1"/>
  <c r="AF111" i="47"/>
  <c r="LD114" i="47"/>
  <c r="LE114" i="47" s="1"/>
  <c r="LF114" i="47"/>
  <c r="FQ108" i="47"/>
  <c r="FR108" i="47" s="1"/>
  <c r="FS108" i="47"/>
  <c r="KS112" i="47"/>
  <c r="KQ112" i="47"/>
  <c r="KR112" i="47" s="1"/>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U27" i="68"/>
  <c r="V27" i="68"/>
  <c r="AA33" i="68"/>
  <c r="AA27" i="68"/>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LL21" i="28"/>
  <c r="D21" i="28"/>
  <c r="KY21" i="28"/>
  <c r="JL21" i="28"/>
  <c r="IL21" i="28"/>
  <c r="HL21" i="28"/>
  <c r="GL21" i="28"/>
  <c r="FL21" i="28"/>
  <c r="LY21" i="28"/>
  <c r="IY21" i="28"/>
  <c r="HY21" i="28"/>
  <c r="GY21" i="28"/>
  <c r="FY21" i="28"/>
  <c r="KL21" i="28"/>
  <c r="JY21" i="28"/>
  <c r="EL21" i="28"/>
  <c r="DL21" i="28"/>
  <c r="CL21" i="28"/>
  <c r="AY21" i="28"/>
  <c r="Y21" i="28"/>
  <c r="EY21" i="28"/>
  <c r="BL21" i="28"/>
  <c r="AL21" i="28"/>
  <c r="DY21" i="28"/>
  <c r="CY21" i="28"/>
  <c r="L21" i="28"/>
  <c r="BY21" i="28"/>
  <c r="BD110" i="47"/>
  <c r="BE110" i="47" s="1"/>
  <c r="BF110" i="47"/>
  <c r="U27" i="63"/>
  <c r="V27" i="63"/>
  <c r="AA33" i="63"/>
  <c r="AA27" i="63"/>
  <c r="JF112" i="47"/>
  <c r="JD112" i="47"/>
  <c r="JE112" i="47" s="1"/>
  <c r="DF109" i="47"/>
  <c r="DD109" i="47"/>
  <c r="DE109" i="47" s="1"/>
  <c r="U27" i="66"/>
  <c r="V27" i="66"/>
  <c r="AA33" i="66"/>
  <c r="AA27" i="66"/>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LJ22" i="47"/>
  <c r="KW22" i="47"/>
  <c r="HJ22" i="47"/>
  <c r="GJ22" i="47"/>
  <c r="DJ22" i="47"/>
  <c r="BJ22" i="47"/>
  <c r="W22" i="47"/>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B29" i="47"/>
  <c r="KW29" i="47"/>
  <c r="GW29" i="47"/>
  <c r="EW29" i="47"/>
  <c r="EJ29" i="47"/>
  <c r="BW29" i="47"/>
  <c r="BJ29" i="47"/>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BX14" i="28" l="1"/>
  <c r="DK14" i="28"/>
  <c r="LX14" i="28"/>
  <c r="EK14" i="28"/>
  <c r="LY42" i="47"/>
  <c r="FL42" i="47"/>
  <c r="HY42" i="47"/>
  <c r="IL42" i="47"/>
  <c r="L42" i="47"/>
  <c r="Y42" i="47"/>
  <c r="FY42" i="47"/>
  <c r="BL42" i="47"/>
  <c r="JL42" i="47"/>
  <c r="I8" i="68"/>
  <c r="D42" i="47"/>
  <c r="EY42" i="47"/>
  <c r="IY14" i="47"/>
  <c r="EL42" i="47"/>
  <c r="CJ22" i="47"/>
  <c r="JW22" i="47"/>
  <c r="KJ22" i="47"/>
  <c r="BW22" i="47"/>
  <c r="DW22" i="47"/>
  <c r="IJ22" i="47"/>
  <c r="B22" i="47"/>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J5" i="69"/>
  <c r="W41" i="28"/>
  <c r="FJ41" i="28"/>
  <c r="B41" i="28"/>
  <c r="J57" i="28"/>
  <c r="EJ57" i="28"/>
  <c r="IW57" i="28"/>
  <c r="B57" i="28"/>
  <c r="JL34" i="47"/>
  <c r="EY34" i="47"/>
  <c r="Y34" i="47"/>
  <c r="HL34" i="47"/>
  <c r="AJ29" i="47"/>
  <c r="FJ29" i="47"/>
  <c r="JJ29" i="47"/>
  <c r="LW29" i="47"/>
  <c r="LW41" i="28"/>
  <c r="AJ41" i="28"/>
  <c r="IJ41" i="28"/>
  <c r="LJ41" i="28"/>
  <c r="CW57" i="28"/>
  <c r="BJ57" i="28"/>
  <c r="FJ57" i="28"/>
  <c r="D34" i="47"/>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AQ128" i="47"/>
  <c r="FS128" i="47"/>
  <c r="FS129" i="47" s="1"/>
  <c r="O5" i="68"/>
  <c r="I5" i="68"/>
  <c r="O6" i="68"/>
  <c r="H7" i="68"/>
  <c r="I6" i="68"/>
  <c r="O7" i="68"/>
  <c r="N6" i="68"/>
  <c r="M7" i="68"/>
  <c r="N7" i="68"/>
  <c r="O8" i="68"/>
  <c r="N5" i="68"/>
  <c r="K5" i="68" s="1"/>
  <c r="N8" i="68"/>
  <c r="KD128" i="47"/>
  <c r="ID128" i="47"/>
  <c r="CQ128" i="47"/>
  <c r="CQ129" i="47" s="1"/>
  <c r="EQ128" i="47"/>
  <c r="EQ129" i="47" s="1"/>
  <c r="DD128" i="47"/>
  <c r="GS128" i="47"/>
  <c r="CD128" i="47"/>
  <c r="CD129" i="47" s="1"/>
  <c r="AF128" i="47"/>
  <c r="LF128" i="47"/>
  <c r="AS128" i="47"/>
  <c r="IS128" i="47"/>
  <c r="IS129" i="47" s="1"/>
  <c r="FF128" i="47"/>
  <c r="FF129" i="47" s="1"/>
  <c r="IF128" i="47"/>
  <c r="IF129" i="47" s="1"/>
  <c r="JQ128" i="47"/>
  <c r="JQ129" i="47" s="1"/>
  <c r="ES128" i="47"/>
  <c r="ES129" i="47" s="1"/>
  <c r="LQ128" i="47"/>
  <c r="IQ128" i="47"/>
  <c r="FD128" i="47"/>
  <c r="JS128" i="47"/>
  <c r="Q128" i="47"/>
  <c r="Q129" i="47" s="1"/>
  <c r="LS128" i="47"/>
  <c r="AD128" i="47"/>
  <c r="LD128" i="47"/>
  <c r="LD129" i="47" s="1"/>
  <c r="GD128" i="47"/>
  <c r="S128" i="47"/>
  <c r="Z28" i="68"/>
  <c r="T22" i="68"/>
  <c r="Z22" i="68"/>
  <c r="C76" i="28"/>
  <c r="C76" i="47"/>
  <c r="C78" i="28"/>
  <c r="Z24" i="68"/>
  <c r="Z30" i="68"/>
  <c r="T24" i="68"/>
  <c r="C78" i="47"/>
  <c r="EF128" i="47"/>
  <c r="GF128" i="47"/>
  <c r="DS128" i="47"/>
  <c r="HF128" i="47"/>
  <c r="HF129" i="47" s="1"/>
  <c r="MD128" i="47"/>
  <c r="JD128" i="47"/>
  <c r="KQ128" i="47"/>
  <c r="ED128" i="47"/>
  <c r="ED129" i="47" s="1"/>
  <c r="JF128" i="47"/>
  <c r="JF129" i="47" s="1"/>
  <c r="DQ128" i="47"/>
  <c r="DQ129" i="47" s="1"/>
  <c r="HD128" i="47"/>
  <c r="HD129" i="47" s="1"/>
  <c r="BQ128" i="47"/>
  <c r="BQ129" i="47" s="1"/>
  <c r="MF128" i="47"/>
  <c r="KS128" i="47"/>
  <c r="BS128" i="47"/>
  <c r="HQ128" i="47"/>
  <c r="HQ129" i="47" s="1"/>
  <c r="KF128" i="47"/>
  <c r="KF129" i="47" s="1"/>
  <c r="BF128" i="47"/>
  <c r="CS128" i="47"/>
  <c r="HS128" i="47"/>
  <c r="HS129" i="47" s="1"/>
  <c r="DF128" i="47"/>
  <c r="E80" i="28"/>
  <c r="Z32" i="68"/>
  <c r="Z26" i="68"/>
  <c r="T26" i="68"/>
  <c r="E80" i="47"/>
  <c r="FQ128" i="47"/>
  <c r="FQ129" i="47" s="1"/>
  <c r="EW22" i="28"/>
  <c r="D48" i="28"/>
  <c r="IJ22" i="28"/>
  <c r="GY48" i="28"/>
  <c r="B22" i="28"/>
  <c r="GV22" i="28" s="1"/>
  <c r="EY48" i="28"/>
  <c r="KW46" i="47"/>
  <c r="GQ128" i="47"/>
  <c r="IL45" i="28"/>
  <c r="KL48" i="28"/>
  <c r="BD128" i="47"/>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GX7" i="47" s="1"/>
  <c r="L7" i="47"/>
  <c r="I5" i="61"/>
  <c r="O8" i="61"/>
  <c r="I8" i="61"/>
  <c r="FY45" i="47"/>
  <c r="AA31" i="70"/>
  <c r="V22" i="64"/>
  <c r="U26" i="63"/>
  <c r="AA22" i="64"/>
  <c r="CY45" i="47"/>
  <c r="U22" i="64"/>
  <c r="U25" i="70"/>
  <c r="LL45" i="47"/>
  <c r="AA26" i="63"/>
  <c r="AA25" i="70"/>
  <c r="AA30" i="63"/>
  <c r="AA24" i="63"/>
  <c r="K5" i="70"/>
  <c r="E22" i="26" s="1"/>
  <c r="FL45" i="47"/>
  <c r="EL45" i="47"/>
  <c r="KL45" i="47"/>
  <c r="L45" i="47"/>
  <c r="BL45" i="47"/>
  <c r="GL45" i="47"/>
  <c r="D45" i="47"/>
  <c r="KK45" i="47" s="1"/>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LV30" i="28" s="1"/>
  <c r="DY60" i="28"/>
  <c r="EL60" i="28"/>
  <c r="GY60" i="28"/>
  <c r="J30" i="28"/>
  <c r="FJ30" i="28"/>
  <c r="GW30" i="28"/>
  <c r="KJ30" i="28"/>
  <c r="EY60" i="28"/>
  <c r="KL60" i="28"/>
  <c r="JY60" i="28"/>
  <c r="CJ30" i="28"/>
  <c r="BW30" i="28"/>
  <c r="IJ30" i="28"/>
  <c r="FL60" i="28"/>
  <c r="IL60" i="28"/>
  <c r="CJ46" i="28"/>
  <c r="KJ46" i="28"/>
  <c r="K6" i="70"/>
  <c r="E23" i="26" s="1"/>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L5" i="70"/>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E32" i="26" s="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L7" i="70"/>
  <c r="AA27" i="72"/>
  <c r="J60" i="28"/>
  <c r="BJ60" i="28"/>
  <c r="JW60" i="28"/>
  <c r="B60" i="28"/>
  <c r="II60" i="28" s="1"/>
  <c r="CJ23" i="47"/>
  <c r="BJ23" i="47"/>
  <c r="JJ23" i="47"/>
  <c r="HJ41" i="47"/>
  <c r="AW41" i="47"/>
  <c r="HW41" i="47"/>
  <c r="BW60" i="28"/>
  <c r="W60" i="28"/>
  <c r="LJ60" i="28"/>
  <c r="W23" i="47"/>
  <c r="DJ23" i="47"/>
  <c r="IW41" i="47"/>
  <c r="CW41" i="47"/>
  <c r="K8" i="63"/>
  <c r="U26" i="71"/>
  <c r="V26" i="71"/>
  <c r="IY11" i="28"/>
  <c r="AA26" i="71"/>
  <c r="K5" i="63"/>
  <c r="E17" i="26" s="1"/>
  <c r="J5" i="70"/>
  <c r="L8" i="70"/>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J6" i="65"/>
  <c r="L8" i="63"/>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K5" i="66"/>
  <c r="E52" i="26" s="1"/>
  <c r="L8" i="67"/>
  <c r="V24" i="72"/>
  <c r="K8" i="69"/>
  <c r="E50" i="26" s="1"/>
  <c r="K8" i="72"/>
  <c r="E30" i="26" s="1"/>
  <c r="J5" i="66"/>
  <c r="J8" i="69"/>
  <c r="K7" i="69"/>
  <c r="E49" i="26" s="1"/>
  <c r="J7" i="69"/>
  <c r="L5" i="66"/>
  <c r="O7" i="62"/>
  <c r="K8" i="67"/>
  <c r="I7" i="62"/>
  <c r="N8" i="62"/>
  <c r="J8" i="72"/>
  <c r="L5" i="67"/>
  <c r="L6" i="72"/>
  <c r="J7" i="67"/>
  <c r="K6" i="72"/>
  <c r="K6" i="69"/>
  <c r="E48" i="26" s="1"/>
  <c r="J8" i="64"/>
  <c r="O6" i="62"/>
  <c r="L7" i="67"/>
  <c r="K8" i="65"/>
  <c r="E45" i="26" s="1"/>
  <c r="L8" i="72"/>
  <c r="AA23" i="71"/>
  <c r="V23" i="71"/>
  <c r="U23" i="71"/>
  <c r="K8" i="64"/>
  <c r="E40" i="26" s="1"/>
  <c r="J5" i="65"/>
  <c r="K5" i="72"/>
  <c r="E27" i="26" s="1"/>
  <c r="I5" i="62"/>
  <c r="O8" i="62"/>
  <c r="N5" i="62"/>
  <c r="N6" i="62"/>
  <c r="I6" i="62"/>
  <c r="K6" i="71"/>
  <c r="E33" i="26" s="1"/>
  <c r="L7" i="71"/>
  <c r="K6" i="65"/>
  <c r="E43" i="26" s="1"/>
  <c r="L7" i="72"/>
  <c r="J7" i="72"/>
  <c r="J8" i="65"/>
  <c r="J7" i="71"/>
  <c r="H6" i="62"/>
  <c r="H7" i="62"/>
  <c r="N7" i="62"/>
  <c r="M5" i="62"/>
  <c r="O5" i="62"/>
  <c r="L8" i="65"/>
  <c r="H5" i="62"/>
  <c r="M7" i="62"/>
  <c r="K5" i="69"/>
  <c r="E47" i="26" s="1"/>
  <c r="H8" i="62"/>
  <c r="K7" i="72"/>
  <c r="E29" i="26" s="1"/>
  <c r="U24" i="72"/>
  <c r="L6" i="65"/>
  <c r="AA30" i="72"/>
  <c r="E15" i="47"/>
  <c r="E15" i="28"/>
  <c r="Z30" i="62"/>
  <c r="T24" i="62"/>
  <c r="Z24" i="62"/>
  <c r="L5" i="71"/>
  <c r="L6" i="66"/>
  <c r="C18" i="28"/>
  <c r="I8" i="62"/>
  <c r="C18" i="47"/>
  <c r="Z27" i="62"/>
  <c r="Z33" i="62"/>
  <c r="M8" i="62"/>
  <c r="T27" i="62"/>
  <c r="K7" i="71"/>
  <c r="M6" i="62"/>
  <c r="L6" i="64"/>
  <c r="J5" i="68"/>
  <c r="L6" i="71"/>
  <c r="K7" i="66"/>
  <c r="E54" i="26" s="1"/>
  <c r="J5" i="71"/>
  <c r="E13" i="47"/>
  <c r="E13" i="28"/>
  <c r="Z28" i="62"/>
  <c r="T22" i="62"/>
  <c r="Z22" i="62"/>
  <c r="V25" i="65"/>
  <c r="JB132" i="28"/>
  <c r="IV2" i="28" s="1"/>
  <c r="J8" i="71"/>
  <c r="K8" i="71"/>
  <c r="E35" i="26" s="1"/>
  <c r="K8" i="68"/>
  <c r="E60" i="26" s="1"/>
  <c r="L6" i="69"/>
  <c r="J8" i="66"/>
  <c r="J6" i="71"/>
  <c r="AA25" i="65"/>
  <c r="GB132" i="28"/>
  <c r="FV2" i="28" s="1"/>
  <c r="K6" i="64"/>
  <c r="E38" i="26" s="1"/>
  <c r="J5" i="64"/>
  <c r="J7" i="64"/>
  <c r="L5" i="65"/>
  <c r="K7" i="65"/>
  <c r="J7" i="66"/>
  <c r="J6" i="69"/>
  <c r="K8" i="66"/>
  <c r="AA31" i="65"/>
  <c r="K7" i="64"/>
  <c r="E39" i="26" s="1"/>
  <c r="L7" i="66"/>
  <c r="L7" i="64"/>
  <c r="L7" i="69"/>
  <c r="J7" i="65"/>
  <c r="U23" i="69"/>
  <c r="AA24" i="64"/>
  <c r="V24" i="64"/>
  <c r="L7" i="65"/>
  <c r="L8" i="71"/>
  <c r="L8" i="66"/>
  <c r="AA32" i="62"/>
  <c r="V23" i="69"/>
  <c r="V26" i="62"/>
  <c r="AA23" i="69"/>
  <c r="U26" i="62"/>
  <c r="L8" i="64"/>
  <c r="J6" i="64"/>
  <c r="L5" i="69"/>
  <c r="L5" i="64"/>
  <c r="K5" i="65"/>
  <c r="E42" i="26" s="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KV27" i="28"/>
  <c r="EI27" i="28"/>
  <c r="FI27" i="28"/>
  <c r="EV27" i="28"/>
  <c r="DV27" i="28"/>
  <c r="AI27" i="28"/>
  <c r="BI27" i="28"/>
  <c r="LV27" i="28"/>
  <c r="JI27" i="28"/>
  <c r="V27" i="28"/>
  <c r="I27" i="28"/>
  <c r="GI27" i="28"/>
  <c r="DI27" i="28"/>
  <c r="JV27" i="28"/>
  <c r="HV27" i="28"/>
  <c r="CV27" i="28"/>
  <c r="LI27" i="28"/>
  <c r="KI27" i="28"/>
  <c r="HI27" i="28"/>
  <c r="FV27" i="28"/>
  <c r="IV27" i="28"/>
  <c r="AV27" i="28"/>
  <c r="CI27" i="28"/>
  <c r="GV27" i="28"/>
  <c r="II27" i="28"/>
  <c r="BV27" i="28"/>
  <c r="HV27" i="47"/>
  <c r="FI27" i="47"/>
  <c r="I27" i="47"/>
  <c r="GV27" i="47"/>
  <c r="EI27" i="47"/>
  <c r="BV27" i="47"/>
  <c r="JV27" i="47"/>
  <c r="HI27" i="47"/>
  <c r="DI27" i="47"/>
  <c r="CV27" i="47"/>
  <c r="IV27" i="47"/>
  <c r="EV27" i="47"/>
  <c r="FV27" i="47"/>
  <c r="JI27" i="47"/>
  <c r="LI27" i="47"/>
  <c r="LV27" i="47"/>
  <c r="GI27" i="47"/>
  <c r="DV27" i="47"/>
  <c r="AV27" i="47"/>
  <c r="KV27" i="47"/>
  <c r="II27" i="47"/>
  <c r="CI27" i="47"/>
  <c r="V27" i="47"/>
  <c r="BI27" i="47"/>
  <c r="KI27" i="47"/>
  <c r="AI27" i="47"/>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LI64" i="47"/>
  <c r="JV64" i="47"/>
  <c r="DI64" i="47"/>
  <c r="I64" i="47"/>
  <c r="KV64" i="47"/>
  <c r="HV64" i="47"/>
  <c r="BI64" i="47"/>
  <c r="AI64" i="47"/>
  <c r="IV64" i="47"/>
  <c r="JI64" i="47"/>
  <c r="FI64" i="47"/>
  <c r="HI64" i="47"/>
  <c r="FV64" i="47"/>
  <c r="CV64" i="47"/>
  <c r="GV64" i="47"/>
  <c r="KI64" i="47"/>
  <c r="AV64" i="47"/>
  <c r="GI64" i="47"/>
  <c r="II64" i="47"/>
  <c r="DV64" i="47"/>
  <c r="CI64" i="47"/>
  <c r="BV64" i="47"/>
  <c r="LV64" i="47"/>
  <c r="EI64" i="47"/>
  <c r="EV64" i="47"/>
  <c r="V64"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DK7" i="47"/>
  <c r="DX7" i="47"/>
  <c r="CK7" i="47"/>
  <c r="BK7" i="47"/>
  <c r="HK7" i="47"/>
  <c r="EK7" i="47"/>
  <c r="CX7" i="47"/>
  <c r="HX7" i="47"/>
  <c r="BX7" i="47"/>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JX42" i="47"/>
  <c r="EK42" i="47"/>
  <c r="X42" i="47"/>
  <c r="GK42" i="47"/>
  <c r="K42" i="47"/>
  <c r="KX42" i="47"/>
  <c r="DK42" i="47"/>
  <c r="CX42" i="47"/>
  <c r="FK42" i="47"/>
  <c r="HK42" i="47"/>
  <c r="FX42" i="47"/>
  <c r="AX42" i="47"/>
  <c r="LX42" i="47"/>
  <c r="JK42" i="47"/>
  <c r="EX42" i="47"/>
  <c r="BX42" i="47"/>
  <c r="HX42" i="47"/>
  <c r="KK42" i="47"/>
  <c r="IK42" i="47"/>
  <c r="CK42" i="47"/>
  <c r="DX42" i="47"/>
  <c r="LK42" i="47"/>
  <c r="IX42" i="47"/>
  <c r="BK42" i="47"/>
  <c r="GX42" i="47"/>
  <c r="AK42" i="47"/>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KX52" i="47"/>
  <c r="JX52" i="47"/>
  <c r="LX52" i="47"/>
  <c r="LK52" i="47"/>
  <c r="HK52" i="47"/>
  <c r="HX52" i="47"/>
  <c r="JK52" i="47"/>
  <c r="FK52" i="47"/>
  <c r="FX52" i="47"/>
  <c r="BK52" i="47"/>
  <c r="DK52" i="47"/>
  <c r="X52" i="47"/>
  <c r="EX52" i="47"/>
  <c r="AX52" i="47"/>
  <c r="K52" i="47"/>
  <c r="AK52" i="47"/>
  <c r="CX52" i="47"/>
  <c r="EK52" i="47"/>
  <c r="BX52" i="47"/>
  <c r="KK52" i="47"/>
  <c r="DX52" i="47"/>
  <c r="CK52" i="47"/>
  <c r="IK52" i="47"/>
  <c r="GK52" i="47"/>
  <c r="IX52" i="47"/>
  <c r="GX52"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JX52" i="28"/>
  <c r="DX52" i="28"/>
  <c r="GK52" i="28"/>
  <c r="KK52" i="28"/>
  <c r="CX52" i="28"/>
  <c r="EK52" i="28"/>
  <c r="FK52" i="28"/>
  <c r="JK52" i="28"/>
  <c r="BX52" i="28"/>
  <c r="DK52" i="28"/>
  <c r="IX52" i="28"/>
  <c r="AX52" i="28"/>
  <c r="CK52" i="28"/>
  <c r="HX52" i="28"/>
  <c r="LK52" i="28"/>
  <c r="BK52" i="28"/>
  <c r="LX52" i="28"/>
  <c r="AK52" i="28"/>
  <c r="GX52" i="28"/>
  <c r="IK52" i="28"/>
  <c r="X52" i="28"/>
  <c r="FX52" i="28"/>
  <c r="KX52" i="28"/>
  <c r="EX52" i="28"/>
  <c r="HK52" i="28"/>
  <c r="K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V10" i="47"/>
  <c r="GI10" i="47"/>
  <c r="BV10" i="47"/>
  <c r="KV10" i="47"/>
  <c r="IV10" i="47"/>
  <c r="DI10" i="47"/>
  <c r="DV10" i="47"/>
  <c r="GV10" i="47"/>
  <c r="EV10" i="47"/>
  <c r="AV10" i="47"/>
  <c r="LV10" i="47"/>
  <c r="HI10" i="47"/>
  <c r="CI10" i="47"/>
  <c r="V10" i="47"/>
  <c r="KI10" i="47"/>
  <c r="FI10" i="47"/>
  <c r="BI10" i="47"/>
  <c r="LI10" i="47"/>
  <c r="EI10" i="47"/>
  <c r="AI10" i="47"/>
  <c r="JI10" i="47"/>
  <c r="II10" i="47"/>
  <c r="I10" i="47"/>
  <c r="HV10" i="47"/>
  <c r="FV10" i="47"/>
  <c r="CV10" i="47"/>
  <c r="JV10" i="28"/>
  <c r="BV10" i="28"/>
  <c r="JI10" i="28"/>
  <c r="IV10" i="28"/>
  <c r="HI10" i="28"/>
  <c r="II10" i="28"/>
  <c r="KI10" i="28"/>
  <c r="CV10" i="28"/>
  <c r="LI10" i="28"/>
  <c r="HV10" i="28"/>
  <c r="GI10" i="28"/>
  <c r="AV10" i="28"/>
  <c r="GV10" i="28"/>
  <c r="EI10" i="28"/>
  <c r="V10" i="28"/>
  <c r="FI10" i="28"/>
  <c r="DI10" i="28"/>
  <c r="FV10" i="28"/>
  <c r="KV10" i="28"/>
  <c r="EV10" i="28"/>
  <c r="CI10" i="28"/>
  <c r="AI10" i="28"/>
  <c r="LV10" i="28"/>
  <c r="DV10" i="28"/>
  <c r="BI10" i="28"/>
  <c r="I10" i="28"/>
  <c r="IK43" i="47"/>
  <c r="DX43" i="47"/>
  <c r="BK43" i="47"/>
  <c r="JK43" i="47"/>
  <c r="DK43" i="47"/>
  <c r="CK43" i="47"/>
  <c r="LX43" i="47"/>
  <c r="IX43" i="47"/>
  <c r="EK43" i="47"/>
  <c r="K43" i="47"/>
  <c r="LK43" i="47"/>
  <c r="HX43" i="47"/>
  <c r="CX43" i="47"/>
  <c r="AK43" i="47"/>
  <c r="FK43" i="47"/>
  <c r="KX43" i="47"/>
  <c r="GX43" i="47"/>
  <c r="BX43" i="47"/>
  <c r="KK43" i="47"/>
  <c r="JX43" i="47"/>
  <c r="AX43" i="47"/>
  <c r="EX43" i="47"/>
  <c r="HK43" i="47"/>
  <c r="FX43" i="47"/>
  <c r="X43" i="47"/>
  <c r="GK43" i="47"/>
  <c r="LV13" i="28"/>
  <c r="AI13" i="28"/>
  <c r="GI13" i="28"/>
  <c r="CV13" i="28"/>
  <c r="V13" i="28"/>
  <c r="FI13" i="28"/>
  <c r="EI13" i="28"/>
  <c r="JI13" i="28"/>
  <c r="KV13" i="28"/>
  <c r="CI13" i="28"/>
  <c r="HV13" i="28"/>
  <c r="LI13" i="28"/>
  <c r="BV13" i="28"/>
  <c r="II13" i="28"/>
  <c r="JV13" i="28"/>
  <c r="DV13" i="28"/>
  <c r="BI13" i="28"/>
  <c r="GV13" i="28"/>
  <c r="KI13" i="28"/>
  <c r="DI13" i="28"/>
  <c r="AV13" i="28"/>
  <c r="HI13" i="28"/>
  <c r="IV13" i="28"/>
  <c r="EV13" i="28"/>
  <c r="I13" i="28"/>
  <c r="FV13"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AF129" i="47"/>
  <c r="LX10" i="28"/>
  <c r="KX10" i="28"/>
  <c r="JX10" i="28"/>
  <c r="LK10" i="28"/>
  <c r="KK10" i="28"/>
  <c r="CX10" i="28"/>
  <c r="X10" i="28"/>
  <c r="HK10" i="28"/>
  <c r="EK10" i="28"/>
  <c r="EX10" i="28"/>
  <c r="AK10" i="28"/>
  <c r="IX10" i="28"/>
  <c r="GK10" i="28"/>
  <c r="FX10" i="28"/>
  <c r="JK10" i="28"/>
  <c r="CK10" i="28"/>
  <c r="DK10" i="28"/>
  <c r="IK10" i="28"/>
  <c r="DX10" i="28"/>
  <c r="K10" i="28"/>
  <c r="HX10" i="28"/>
  <c r="BK10" i="28"/>
  <c r="BX10" i="28"/>
  <c r="GX10" i="28"/>
  <c r="FK10" i="28"/>
  <c r="AX10"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JV31" i="28"/>
  <c r="FI31" i="28"/>
  <c r="EI31" i="28"/>
  <c r="HV31" i="28"/>
  <c r="DI31" i="28"/>
  <c r="AI31" i="28"/>
  <c r="LI31" i="28"/>
  <c r="EV31" i="28"/>
  <c r="CV31" i="28"/>
  <c r="LV31" i="28"/>
  <c r="KV31" i="28"/>
  <c r="AV31" i="28"/>
  <c r="V31" i="28"/>
  <c r="JI31" i="28"/>
  <c r="HI31" i="28"/>
  <c r="CI31" i="28"/>
  <c r="I31" i="28"/>
  <c r="IV31" i="28"/>
  <c r="GI31" i="28"/>
  <c r="FV31" i="28"/>
  <c r="II31" i="28"/>
  <c r="KI31" i="28"/>
  <c r="DV31" i="28"/>
  <c r="GV31" i="28"/>
  <c r="BV31" i="28"/>
  <c r="BI31" i="28"/>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34" i="47"/>
  <c r="LK34" i="47"/>
  <c r="AK34" i="47"/>
  <c r="HK34" i="47"/>
  <c r="FK34" i="47"/>
  <c r="CX34" i="47"/>
  <c r="GX34" i="47"/>
  <c r="CK34" i="47"/>
  <c r="X34" i="47"/>
  <c r="LX34" i="47"/>
  <c r="HX34" i="47"/>
  <c r="DX34" i="47"/>
  <c r="AX34" i="47"/>
  <c r="JX34" i="47"/>
  <c r="GK34" i="47"/>
  <c r="BX34" i="47"/>
  <c r="K34" i="47"/>
  <c r="JK34" i="47"/>
  <c r="IK34" i="47"/>
  <c r="DK34" i="47"/>
  <c r="KK34" i="47"/>
  <c r="FX34" i="47"/>
  <c r="BK34" i="47"/>
  <c r="IX34" i="47"/>
  <c r="KX34" i="47"/>
  <c r="EK34"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LK28" i="47"/>
  <c r="GX28" i="47"/>
  <c r="CX28" i="47"/>
  <c r="DK28" i="47"/>
  <c r="KX28" i="47"/>
  <c r="JK28" i="47"/>
  <c r="HK28" i="47"/>
  <c r="X28" i="47"/>
  <c r="IX28" i="47"/>
  <c r="DX28" i="47"/>
  <c r="K28" i="47"/>
  <c r="LX28" i="47"/>
  <c r="HX28" i="47"/>
  <c r="EK28" i="47"/>
  <c r="BK28" i="47"/>
  <c r="GK28" i="47"/>
  <c r="FX28" i="47"/>
  <c r="EX28" i="47"/>
  <c r="FK28" i="47"/>
  <c r="BX28" i="47"/>
  <c r="KK28" i="47"/>
  <c r="AX28" i="47"/>
  <c r="JX28" i="47"/>
  <c r="CK28" i="47"/>
  <c r="IK28" i="47"/>
  <c r="A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KK48" i="28"/>
  <c r="EX48" i="28"/>
  <c r="DK48" i="28"/>
  <c r="LK48" i="28"/>
  <c r="DX48" i="28"/>
  <c r="CK48" i="28"/>
  <c r="JK48" i="28"/>
  <c r="CX48" i="28"/>
  <c r="BK48" i="28"/>
  <c r="JX48" i="28"/>
  <c r="BX48" i="28"/>
  <c r="AX48" i="28"/>
  <c r="IX48" i="28"/>
  <c r="HK48" i="28"/>
  <c r="X48" i="28"/>
  <c r="HX48" i="28"/>
  <c r="GK48" i="28"/>
  <c r="K48" i="28"/>
  <c r="LX48" i="28"/>
  <c r="GX48" i="28"/>
  <c r="FK48" i="28"/>
  <c r="AK48" i="28"/>
  <c r="KX48" i="28"/>
  <c r="FX48" i="28"/>
  <c r="EK48" i="28"/>
  <c r="IK48"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IV45" i="47"/>
  <c r="FV45" i="47"/>
  <c r="EV45" i="47"/>
  <c r="KI45" i="47"/>
  <c r="GI45" i="47"/>
  <c r="DV45" i="47"/>
  <c r="FI45" i="47"/>
  <c r="CV45" i="47"/>
  <c r="I45" i="47"/>
  <c r="KV45" i="47"/>
  <c r="II45" i="47"/>
  <c r="AV45" i="47"/>
  <c r="JI45" i="47"/>
  <c r="CI45" i="47"/>
  <c r="BI45" i="47"/>
  <c r="LV45" i="47"/>
  <c r="HI45" i="47"/>
  <c r="AI45" i="47"/>
  <c r="DI45" i="47"/>
  <c r="LI45" i="47"/>
  <c r="GV45" i="47"/>
  <c r="EI45" i="47"/>
  <c r="V45" i="47"/>
  <c r="JV45" i="47"/>
  <c r="HV45" i="47"/>
  <c r="BV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LX55" i="28"/>
  <c r="LK55" i="28"/>
  <c r="GX55" i="28"/>
  <c r="AK55" i="28"/>
  <c r="BX55" i="28"/>
  <c r="FK55" i="28"/>
  <c r="X55" i="28"/>
  <c r="BK55" i="28"/>
  <c r="DX55" i="28"/>
  <c r="KK55" i="28"/>
  <c r="EK55" i="28"/>
  <c r="IX55" i="28"/>
  <c r="DK55" i="28"/>
  <c r="AX55" i="28"/>
  <c r="KX55" i="28"/>
  <c r="IK55" i="28"/>
  <c r="K55" i="28"/>
  <c r="JX55" i="28"/>
  <c r="HK55" i="28"/>
  <c r="GK55" i="28"/>
  <c r="HX55" i="28"/>
  <c r="FX55" i="28"/>
  <c r="CX55" i="28"/>
  <c r="JK55" i="28"/>
  <c r="EX55" i="28"/>
  <c r="C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KV49" i="28"/>
  <c r="DV49" i="28"/>
  <c r="CI49" i="28"/>
  <c r="I49" i="28"/>
  <c r="JV49" i="28"/>
  <c r="CV49" i="28"/>
  <c r="HI49" i="28"/>
  <c r="IV49" i="28"/>
  <c r="BV49" i="28"/>
  <c r="AI49" i="28"/>
  <c r="HV49" i="28"/>
  <c r="LI49" i="28"/>
  <c r="II49" i="28"/>
  <c r="GV49" i="28"/>
  <c r="JI49" i="28"/>
  <c r="AV49" i="28"/>
  <c r="FV49" i="28"/>
  <c r="FI49" i="28"/>
  <c r="V49" i="28"/>
  <c r="KI49" i="28"/>
  <c r="EI49" i="28"/>
  <c r="GI49" i="28"/>
  <c r="LV49" i="28"/>
  <c r="EV49" i="28"/>
  <c r="DI49" i="28"/>
  <c r="BI49" i="28"/>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IK66" i="47"/>
  <c r="FK66" i="47"/>
  <c r="AK66" i="47"/>
  <c r="JX66" i="47"/>
  <c r="EK66" i="47"/>
  <c r="K66" i="47"/>
  <c r="IX66" i="47"/>
  <c r="DK66" i="47"/>
  <c r="CX66" i="47"/>
  <c r="KX66" i="47"/>
  <c r="FX66" i="47"/>
  <c r="BX66" i="47"/>
  <c r="LX66" i="47"/>
  <c r="HX66" i="47"/>
  <c r="EX66" i="47"/>
  <c r="AX66" i="47"/>
  <c r="LK66" i="47"/>
  <c r="GX66" i="47"/>
  <c r="DX66" i="47"/>
  <c r="X66" i="47"/>
  <c r="KK66" i="47"/>
  <c r="HK66" i="47"/>
  <c r="CK66" i="47"/>
  <c r="JK66" i="47"/>
  <c r="GK66" i="47"/>
  <c r="BK66"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X66" i="28"/>
  <c r="JX66" i="28"/>
  <c r="LK66" i="28"/>
  <c r="GK66" i="28"/>
  <c r="KX66" i="28"/>
  <c r="EX66" i="28"/>
  <c r="JK66" i="28"/>
  <c r="GX66" i="28"/>
  <c r="FK66" i="28"/>
  <c r="IX66" i="28"/>
  <c r="DK66" i="28"/>
  <c r="IK66" i="28"/>
  <c r="HK66" i="28"/>
  <c r="FX66" i="28"/>
  <c r="BX66" i="28"/>
  <c r="K66" i="28"/>
  <c r="BK66" i="28"/>
  <c r="HX66" i="28"/>
  <c r="DX66" i="28"/>
  <c r="AX66" i="28"/>
  <c r="AK66" i="28"/>
  <c r="X66" i="28"/>
  <c r="CX66" i="28"/>
  <c r="KK66" i="28"/>
  <c r="EK66" i="28"/>
  <c r="CK66"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JV41" i="28"/>
  <c r="JI41" i="28"/>
  <c r="GI41" i="28"/>
  <c r="IV41" i="28"/>
  <c r="GV41" i="28"/>
  <c r="FI41" i="28"/>
  <c r="DV41" i="28"/>
  <c r="II41" i="28"/>
  <c r="HI41" i="28"/>
  <c r="FV41" i="28"/>
  <c r="CI41" i="28"/>
  <c r="BV41" i="28"/>
  <c r="BI41" i="28"/>
  <c r="AV41" i="28"/>
  <c r="EI41" i="28"/>
  <c r="AI41" i="28"/>
  <c r="EV41" i="28"/>
  <c r="V41" i="28"/>
  <c r="DI41" i="28"/>
  <c r="HV41" i="28"/>
  <c r="CV41" i="28"/>
  <c r="I41" i="28"/>
  <c r="LV41" i="28"/>
  <c r="KV41" i="28"/>
  <c r="LI41" i="28"/>
  <c r="KI41"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KK29" i="28"/>
  <c r="JK29" i="28"/>
  <c r="GK29" i="28"/>
  <c r="JX29" i="28"/>
  <c r="HX29" i="28"/>
  <c r="DX29" i="28"/>
  <c r="CK29" i="28"/>
  <c r="FX29" i="28"/>
  <c r="BX29" i="28"/>
  <c r="BK29" i="28"/>
  <c r="EX29" i="28"/>
  <c r="EK29" i="28"/>
  <c r="AX29" i="28"/>
  <c r="HK29" i="28"/>
  <c r="AK29" i="28"/>
  <c r="K29" i="28"/>
  <c r="IK29" i="28"/>
  <c r="FK29" i="28"/>
  <c r="X29" i="28"/>
  <c r="IX29" i="28"/>
  <c r="GX29" i="28"/>
  <c r="DK29" i="28"/>
  <c r="CX29" i="28"/>
  <c r="LK29" i="28"/>
  <c r="KX29" i="28"/>
  <c r="LX29"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LV57" i="28"/>
  <c r="KI57" i="28"/>
  <c r="JI57" i="28"/>
  <c r="II57" i="28"/>
  <c r="HI57" i="28"/>
  <c r="FV57" i="28"/>
  <c r="GI57" i="28"/>
  <c r="JV57" i="28"/>
  <c r="HV57" i="28"/>
  <c r="KV57" i="28"/>
  <c r="GV57" i="28"/>
  <c r="FI57" i="28"/>
  <c r="DV57" i="28"/>
  <c r="LI57" i="28"/>
  <c r="CI57" i="28"/>
  <c r="BV57" i="28"/>
  <c r="BI57" i="28"/>
  <c r="EI57" i="28"/>
  <c r="AV57" i="28"/>
  <c r="AI57" i="28"/>
  <c r="V57" i="28"/>
  <c r="EV57" i="28"/>
  <c r="DI57" i="28"/>
  <c r="IV57" i="28"/>
  <c r="CV57" i="28"/>
  <c r="I57" i="28"/>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HV14" i="28"/>
  <c r="GI14" i="28"/>
  <c r="GV14" i="28"/>
  <c r="FI14" i="28"/>
  <c r="FV14" i="28"/>
  <c r="LV14" i="28"/>
  <c r="KI14" i="28"/>
  <c r="KV14" i="28"/>
  <c r="JI14" i="28"/>
  <c r="LI14" i="28"/>
  <c r="II14" i="28"/>
  <c r="IV14" i="28"/>
  <c r="HI14" i="28"/>
  <c r="BI14" i="28"/>
  <c r="DV14" i="28"/>
  <c r="CV14" i="28"/>
  <c r="CI14" i="28"/>
  <c r="EI14" i="28"/>
  <c r="V14" i="28"/>
  <c r="AI14" i="28"/>
  <c r="I14" i="28"/>
  <c r="BV14" i="28"/>
  <c r="DI14" i="28"/>
  <c r="EV14" i="28"/>
  <c r="JV14" i="28"/>
  <c r="AV14" i="28"/>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KS129"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KX17" i="28"/>
  <c r="IK17" i="28"/>
  <c r="CX17" i="28"/>
  <c r="X17" i="28"/>
  <c r="KK17" i="28"/>
  <c r="GX17" i="28"/>
  <c r="EK17" i="28"/>
  <c r="HX17" i="28"/>
  <c r="EX17" i="28"/>
  <c r="AK17" i="28"/>
  <c r="HK17" i="28"/>
  <c r="CK17" i="28"/>
  <c r="FK17" i="28"/>
  <c r="JK17" i="28"/>
  <c r="FX17" i="28"/>
  <c r="DK17" i="28"/>
  <c r="IX17" i="28"/>
  <c r="DX17" i="28"/>
  <c r="K17" i="28"/>
  <c r="LX17" i="28"/>
  <c r="BK17" i="28"/>
  <c r="BX17" i="28"/>
  <c r="LK17" i="28"/>
  <c r="JX17" i="28"/>
  <c r="GK17" i="28"/>
  <c r="AX17"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GV8" i="47"/>
  <c r="EV8" i="47"/>
  <c r="V8" i="47"/>
  <c r="LV8" i="47"/>
  <c r="IV8" i="47"/>
  <c r="DV8" i="47"/>
  <c r="CV8" i="47"/>
  <c r="KV8" i="47"/>
  <c r="II8" i="47"/>
  <c r="DI8" i="47"/>
  <c r="AV8" i="47"/>
  <c r="LI8" i="47"/>
  <c r="FI8" i="47"/>
  <c r="CI8" i="47"/>
  <c r="KI8" i="47"/>
  <c r="EI8" i="47"/>
  <c r="BI8" i="47"/>
  <c r="JV8" i="47"/>
  <c r="HI8" i="47"/>
  <c r="AI8" i="47"/>
  <c r="JI8" i="47"/>
  <c r="GI8" i="47"/>
  <c r="I8" i="47"/>
  <c r="HV8" i="47"/>
  <c r="FV8" i="47"/>
  <c r="BV8"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LV43" i="28"/>
  <c r="KV43" i="28"/>
  <c r="LI43" i="28"/>
  <c r="JV43" i="28"/>
  <c r="II43" i="28"/>
  <c r="HV43" i="28"/>
  <c r="KI43" i="28"/>
  <c r="HI43" i="28"/>
  <c r="GI43" i="28"/>
  <c r="JI43" i="28"/>
  <c r="IV43" i="28"/>
  <c r="GV43" i="28"/>
  <c r="CI43" i="28"/>
  <c r="DV43" i="28"/>
  <c r="FV43" i="28"/>
  <c r="BI43" i="28"/>
  <c r="CV43" i="28"/>
  <c r="EI43" i="28"/>
  <c r="BV43" i="28"/>
  <c r="FI43" i="28"/>
  <c r="EV43" i="28"/>
  <c r="AV43" i="28"/>
  <c r="AI43" i="28"/>
  <c r="DI43" i="28"/>
  <c r="V43" i="28"/>
  <c r="I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F129" i="47"/>
  <c r="DV30" i="28"/>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GV8" i="28"/>
  <c r="HI8" i="28"/>
  <c r="V8" i="28"/>
  <c r="JI8" i="28"/>
  <c r="GI8" i="28"/>
  <c r="FI8" i="28"/>
  <c r="KV8" i="28"/>
  <c r="II8" i="28"/>
  <c r="FV8" i="28"/>
  <c r="AI8" i="28"/>
  <c r="LI8" i="28"/>
  <c r="EV8" i="28"/>
  <c r="EI8" i="28"/>
  <c r="I8" i="28"/>
  <c r="LV8" i="28"/>
  <c r="DV8" i="28"/>
  <c r="DI8" i="28"/>
  <c r="KI8" i="28"/>
  <c r="CV8" i="28"/>
  <c r="CI8" i="28"/>
  <c r="IV8" i="28"/>
  <c r="BV8" i="28"/>
  <c r="BI8" i="28"/>
  <c r="HV8" i="28"/>
  <c r="JV8" i="28"/>
  <c r="AV8" i="28"/>
  <c r="LX36" i="28"/>
  <c r="KX36" i="28"/>
  <c r="HX36" i="28"/>
  <c r="HK36" i="28"/>
  <c r="GK36" i="28"/>
  <c r="LK36" i="28"/>
  <c r="KK36" i="28"/>
  <c r="JK36" i="28"/>
  <c r="IX36" i="28"/>
  <c r="GX36" i="28"/>
  <c r="JX36" i="28"/>
  <c r="IK36" i="28"/>
  <c r="DX36" i="28"/>
  <c r="FX36" i="28"/>
  <c r="BK36" i="28"/>
  <c r="CX36" i="28"/>
  <c r="EK36" i="28"/>
  <c r="BX36" i="28"/>
  <c r="DK36" i="28"/>
  <c r="FK36" i="28"/>
  <c r="EX36" i="28"/>
  <c r="CK36" i="28"/>
  <c r="AX36" i="28"/>
  <c r="K36" i="28"/>
  <c r="X36" i="28"/>
  <c r="AK36"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LK32" i="28"/>
  <c r="HK32" i="28"/>
  <c r="GK32" i="28"/>
  <c r="GX32" i="28"/>
  <c r="JX32" i="28"/>
  <c r="FX32" i="28"/>
  <c r="DX32" i="28"/>
  <c r="BK32" i="28"/>
  <c r="CX32" i="28"/>
  <c r="EK32" i="28"/>
  <c r="BX32" i="28"/>
  <c r="FK32" i="28"/>
  <c r="DK32" i="28"/>
  <c r="EX32" i="28"/>
  <c r="CK32" i="28"/>
  <c r="AX32" i="28"/>
  <c r="K32" i="28"/>
  <c r="X32" i="28"/>
  <c r="AK32" i="28"/>
  <c r="KK32" i="28"/>
  <c r="KX32" i="28"/>
  <c r="IX32" i="28"/>
  <c r="LX32" i="28"/>
  <c r="JK32" i="28"/>
  <c r="HX32" i="28"/>
  <c r="I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LV65" i="28"/>
  <c r="EI65" i="28"/>
  <c r="DV65" i="28"/>
  <c r="FI65" i="28"/>
  <c r="LI65" i="28"/>
  <c r="DI65" i="28"/>
  <c r="CV65" i="28"/>
  <c r="I65" i="28"/>
  <c r="KI65" i="28"/>
  <c r="CI65" i="28"/>
  <c r="BV65" i="28"/>
  <c r="KV65" i="28"/>
  <c r="BI65" i="28"/>
  <c r="AV65" i="28"/>
  <c r="JI65" i="28"/>
  <c r="JV65" i="28"/>
  <c r="AI65" i="28"/>
  <c r="II65" i="28"/>
  <c r="GV65" i="28"/>
  <c r="V65" i="28"/>
  <c r="HI65" i="28"/>
  <c r="FV65" i="28"/>
  <c r="IV65" i="28"/>
  <c r="GI65" i="28"/>
  <c r="EV65" i="28"/>
  <c r="HV65" i="28"/>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GS129" i="47"/>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AQ129" i="47"/>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IV22" i="28"/>
  <c r="HV22" i="28"/>
  <c r="DV22" i="28"/>
  <c r="CV22" i="28"/>
  <c r="BI22" i="28"/>
  <c r="AI22" i="28"/>
  <c r="IX31" i="28"/>
  <c r="HX31" i="28"/>
  <c r="GX31" i="28"/>
  <c r="FX31" i="28"/>
  <c r="JK31" i="28"/>
  <c r="IK31" i="28"/>
  <c r="HK31" i="28"/>
  <c r="GK31" i="28"/>
  <c r="FK31" i="28"/>
  <c r="JX31" i="28"/>
  <c r="LX31" i="28"/>
  <c r="LK31" i="28"/>
  <c r="KX31" i="28"/>
  <c r="KK31" i="28"/>
  <c r="EX31" i="28"/>
  <c r="DX31" i="28"/>
  <c r="CX31" i="28"/>
  <c r="AK31" i="28"/>
  <c r="BK31" i="28"/>
  <c r="CK31" i="28"/>
  <c r="BX31" i="28"/>
  <c r="EK31" i="28"/>
  <c r="AX31" i="28"/>
  <c r="X31" i="28"/>
  <c r="K31" i="28"/>
  <c r="DK31" i="28"/>
  <c r="GE107" i="47"/>
  <c r="GD129"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DF129" i="47"/>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GR107" i="47"/>
  <c r="GQ129"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CF129" i="47"/>
  <c r="KE107" i="47"/>
  <c r="KD129" i="47"/>
  <c r="IR107" i="47"/>
  <c r="IQ129" i="47"/>
  <c r="GF129"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DD129"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JS129" i="47"/>
  <c r="LX70" i="28"/>
  <c r="KX70" i="28"/>
  <c r="JX70" i="28"/>
  <c r="JK70" i="28"/>
  <c r="KK70" i="28"/>
  <c r="IK70" i="28"/>
  <c r="HK70" i="28"/>
  <c r="GK70" i="28"/>
  <c r="FK70" i="28"/>
  <c r="LK70" i="28"/>
  <c r="IX70" i="28"/>
  <c r="HX70" i="28"/>
  <c r="GX70" i="28"/>
  <c r="FX70" i="28"/>
  <c r="EX70" i="28"/>
  <c r="DX70" i="28"/>
  <c r="CX70" i="28"/>
  <c r="BX70" i="28"/>
  <c r="AX70" i="28"/>
  <c r="CK70" i="28"/>
  <c r="X70" i="28"/>
  <c r="K70" i="28"/>
  <c r="BK70" i="28"/>
  <c r="EK70" i="28"/>
  <c r="DK70" i="28"/>
  <c r="AK70"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AD129"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X81" i="28"/>
  <c r="KX81" i="28"/>
  <c r="JX81" i="28"/>
  <c r="LK81" i="28"/>
  <c r="JK81" i="28"/>
  <c r="IX81" i="28"/>
  <c r="HX81" i="28"/>
  <c r="GX81" i="28"/>
  <c r="FX81" i="28"/>
  <c r="EX81" i="28"/>
  <c r="DX81" i="28"/>
  <c r="CX81" i="28"/>
  <c r="BX81" i="28"/>
  <c r="AX81" i="28"/>
  <c r="KK81" i="28"/>
  <c r="EK81" i="28"/>
  <c r="DK81" i="28"/>
  <c r="CK81" i="28"/>
  <c r="BK81" i="28"/>
  <c r="HK81" i="28"/>
  <c r="X81" i="28"/>
  <c r="IK81" i="28"/>
  <c r="K81" i="28"/>
  <c r="AK81" i="28"/>
  <c r="FK81" i="28"/>
  <c r="GK81" i="28"/>
  <c r="KR107" i="47"/>
  <c r="KQ129" i="47"/>
  <c r="FE107" i="47"/>
  <c r="FD129" i="47"/>
  <c r="BF129"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CS129" i="47"/>
  <c r="DS129"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LI22" i="47"/>
  <c r="LV22" i="47"/>
  <c r="JI22" i="47"/>
  <c r="KI22" i="47"/>
  <c r="JV22" i="47"/>
  <c r="IV22" i="47"/>
  <c r="HV22" i="47"/>
  <c r="GV22" i="47"/>
  <c r="KV22" i="47"/>
  <c r="II22" i="47"/>
  <c r="HI22" i="47"/>
  <c r="GI22" i="47"/>
  <c r="FI22" i="47"/>
  <c r="EI22" i="47"/>
  <c r="FV22" i="47"/>
  <c r="EV22" i="47"/>
  <c r="DV22" i="47"/>
  <c r="DI22" i="47"/>
  <c r="CI22" i="47"/>
  <c r="BI22" i="47"/>
  <c r="AI22" i="47"/>
  <c r="I22" i="47"/>
  <c r="CV22" i="47"/>
  <c r="BV22" i="47"/>
  <c r="AV22" i="47"/>
  <c r="V22" i="47"/>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EF129" i="47"/>
  <c r="BE107" i="47"/>
  <c r="BD129"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ID129" i="47"/>
  <c r="CR107" i="47"/>
  <c r="DR107" i="47"/>
  <c r="S129"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BS129" i="47"/>
  <c r="LR107" i="47"/>
  <c r="LQ129" i="47"/>
  <c r="HR107" i="47"/>
  <c r="ME107" i="47"/>
  <c r="MD129" i="47"/>
  <c r="LV29" i="47"/>
  <c r="KI29" i="47"/>
  <c r="KV29" i="47"/>
  <c r="LI29" i="47"/>
  <c r="JI29" i="47"/>
  <c r="HV29" i="47"/>
  <c r="GV29" i="47"/>
  <c r="JV29" i="47"/>
  <c r="HI29" i="47"/>
  <c r="GI29" i="47"/>
  <c r="IV29" i="47"/>
  <c r="II29" i="47"/>
  <c r="FI29" i="47"/>
  <c r="EI29" i="47"/>
  <c r="DI29" i="47"/>
  <c r="FV29" i="47"/>
  <c r="DV29" i="47"/>
  <c r="CI29" i="47"/>
  <c r="BI29" i="47"/>
  <c r="AI29" i="47"/>
  <c r="I29" i="47"/>
  <c r="EV29" i="47"/>
  <c r="AV29" i="47"/>
  <c r="BV29" i="47"/>
  <c r="CV29" i="47"/>
  <c r="V29"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FR107" i="47"/>
  <c r="ER107" i="47"/>
  <c r="LS129" i="47"/>
  <c r="MF129"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KX21" i="28"/>
  <c r="LX21" i="28"/>
  <c r="LK21" i="28"/>
  <c r="IX21" i="28"/>
  <c r="HX21" i="28"/>
  <c r="GX21" i="28"/>
  <c r="KK21" i="28"/>
  <c r="EX21" i="28"/>
  <c r="DX21" i="28"/>
  <c r="CX21" i="28"/>
  <c r="BX21" i="28"/>
  <c r="HK21" i="28"/>
  <c r="GK21" i="28"/>
  <c r="FX21" i="28"/>
  <c r="FK21" i="28"/>
  <c r="EK21" i="28"/>
  <c r="DK21" i="28"/>
  <c r="CK21" i="28"/>
  <c r="BK21" i="28"/>
  <c r="K21" i="28"/>
  <c r="JK21" i="28"/>
  <c r="IK21" i="28"/>
  <c r="AX21" i="28"/>
  <c r="X21" i="28"/>
  <c r="AK21" i="28"/>
  <c r="JX21" i="28"/>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AS129"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E107" i="47"/>
  <c r="JD129" i="47"/>
  <c r="LX22" i="47"/>
  <c r="LK22" i="47"/>
  <c r="KK22" i="47"/>
  <c r="JX22" i="47"/>
  <c r="KX22" i="47"/>
  <c r="JK22" i="47"/>
  <c r="IX22" i="47"/>
  <c r="IK22" i="47"/>
  <c r="HK22" i="47"/>
  <c r="HX22" i="47"/>
  <c r="FX22" i="47"/>
  <c r="EX22" i="47"/>
  <c r="DX22" i="47"/>
  <c r="GK22" i="47"/>
  <c r="FK22" i="47"/>
  <c r="GX22" i="47"/>
  <c r="EK22" i="47"/>
  <c r="CX22" i="47"/>
  <c r="BX22" i="47"/>
  <c r="AX22" i="47"/>
  <c r="X22" i="47"/>
  <c r="AK22" i="47"/>
  <c r="BK22" i="47"/>
  <c r="CK22" i="47"/>
  <c r="DK22" i="47"/>
  <c r="K22" i="47"/>
  <c r="DI22" i="28" l="1"/>
  <c r="EV22" i="28"/>
  <c r="LI22" i="28"/>
  <c r="EI22" i="28"/>
  <c r="II22" i="28"/>
  <c r="JV22" i="28"/>
  <c r="I22" i="28"/>
  <c r="FI22" i="28"/>
  <c r="JI22" i="28"/>
  <c r="KV22" i="28"/>
  <c r="V22" i="28"/>
  <c r="GI22" i="28"/>
  <c r="KI22" i="28"/>
  <c r="LV22" i="28"/>
  <c r="FX45" i="47"/>
  <c r="AV22" i="28"/>
  <c r="HI22" i="28"/>
  <c r="FV22" i="28"/>
  <c r="L8" i="68"/>
  <c r="CI22" i="28"/>
  <c r="BV22" i="28"/>
  <c r="J8" i="68"/>
  <c r="J6" i="62"/>
  <c r="AV5" i="64" a="1"/>
  <c r="AV5" i="64" s="1"/>
  <c r="AV5" i="69" a="1"/>
  <c r="AV7" i="69" s="1"/>
  <c r="AV6" i="64"/>
  <c r="AV5" i="66" a="1"/>
  <c r="AV7" i="66" s="1"/>
  <c r="AV5" i="72" a="1"/>
  <c r="AV6" i="72" s="1"/>
  <c r="AV7" i="64"/>
  <c r="AV6" i="69"/>
  <c r="AV8" i="72"/>
  <c r="AV6" i="67"/>
  <c r="AV7" i="67"/>
  <c r="AV5" i="70" a="1"/>
  <c r="AV6" i="70" s="1"/>
  <c r="AV8" i="66"/>
  <c r="AV8" i="67"/>
  <c r="AV8" i="71"/>
  <c r="AV5" i="65"/>
  <c r="AV5" i="65" a="1"/>
  <c r="AV6" i="65" s="1"/>
  <c r="AV8" i="65"/>
  <c r="AV5" i="67"/>
  <c r="AV5" i="67" a="1"/>
  <c r="AV5" i="71" a="1"/>
  <c r="AV6" i="71" s="1"/>
  <c r="AV5" i="63" a="1"/>
  <c r="AV7" i="63" s="1"/>
  <c r="AV8" i="70"/>
  <c r="L5" i="68"/>
  <c r="J6" i="68"/>
  <c r="K6" i="61"/>
  <c r="L5" i="61"/>
  <c r="L6" i="68"/>
  <c r="JX7" i="47"/>
  <c r="LX7" i="47"/>
  <c r="JK7" i="47"/>
  <c r="K6" i="68"/>
  <c r="E58" i="26" s="1"/>
  <c r="K7" i="47"/>
  <c r="IX7" i="47"/>
  <c r="AX7" i="47"/>
  <c r="X7" i="47"/>
  <c r="GK7" i="47"/>
  <c r="FK7" i="47"/>
  <c r="EX7" i="47"/>
  <c r="FX7" i="47"/>
  <c r="KX7" i="47"/>
  <c r="IK7" i="47"/>
  <c r="KK7" i="47"/>
  <c r="J6" i="61"/>
  <c r="LK7" i="47"/>
  <c r="AK7" i="47"/>
  <c r="L7" i="68"/>
  <c r="J5" i="61"/>
  <c r="K7" i="68"/>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I17" i="70"/>
  <c r="I17" i="63"/>
  <c r="I15" i="70"/>
  <c r="I14" i="70"/>
  <c r="E20" i="26"/>
  <c r="I16" i="70"/>
  <c r="I15" i="63"/>
  <c r="I16" i="63"/>
  <c r="I14" i="63"/>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L9" i="70"/>
  <c r="R7" i="70" s="1"/>
  <c r="FK11" i="28"/>
  <c r="BX11" i="28"/>
  <c r="BK11" i="28"/>
  <c r="LX11" i="28"/>
  <c r="EX11" i="28"/>
  <c r="AX11" i="28"/>
  <c r="HK11" i="28"/>
  <c r="GX11" i="28"/>
  <c r="FX11" i="28"/>
  <c r="CK11" i="28"/>
  <c r="K11" i="28"/>
  <c r="IX11" i="28"/>
  <c r="CX11" i="28"/>
  <c r="DK11" i="28"/>
  <c r="X11" i="28"/>
  <c r="HX11" i="28"/>
  <c r="JK11" i="28"/>
  <c r="AK11" i="28"/>
  <c r="KK11" i="28"/>
  <c r="GK11" i="28"/>
  <c r="DX11" i="28"/>
  <c r="KX11" i="28"/>
  <c r="L9" i="63"/>
  <c r="R7" i="63" s="1"/>
  <c r="AI72" i="47"/>
  <c r="HV72" i="47"/>
  <c r="JV72" i="47"/>
  <c r="I14" i="66"/>
  <c r="J7" i="62"/>
  <c r="E8" i="26"/>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I16" i="66"/>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I14" i="65"/>
  <c r="L9" i="65"/>
  <c r="I15" i="65"/>
  <c r="E44" i="26"/>
  <c r="I17" i="65"/>
  <c r="I16" i="65"/>
  <c r="L9" i="71"/>
  <c r="R5" i="71" s="1"/>
  <c r="I17" i="64"/>
  <c r="I16" i="64"/>
  <c r="I15" i="64"/>
  <c r="I14" i="64"/>
  <c r="E57" i="26"/>
  <c r="E59" i="26"/>
  <c r="L9" i="68"/>
  <c r="R6" i="68" s="1"/>
  <c r="L9" i="66"/>
  <c r="R5" i="66"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I17" i="68" l="1"/>
  <c r="AV5" i="68" a="1"/>
  <c r="AV8" i="68" s="1"/>
  <c r="AV5" i="63"/>
  <c r="AV5" i="70"/>
  <c r="AV5" i="72"/>
  <c r="AV5" i="71"/>
  <c r="AV7" i="70"/>
  <c r="AV8" i="63"/>
  <c r="AV5" i="66"/>
  <c r="AV5" i="62" a="1"/>
  <c r="AV6" i="62" s="1"/>
  <c r="AV8" i="69"/>
  <c r="AV7" i="71"/>
  <c r="AV8" i="62"/>
  <c r="AV6" i="66"/>
  <c r="AV6" i="63"/>
  <c r="AV5" i="69"/>
  <c r="AV7" i="65"/>
  <c r="AV7" i="72"/>
  <c r="AV6" i="68"/>
  <c r="AV5" i="61" a="1"/>
  <c r="AV6" i="61" s="1"/>
  <c r="AV8" i="64"/>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O15" i="70" a="1"/>
  <c r="O15" i="70" s="1"/>
  <c r="K15" i="70" a="1"/>
  <c r="K15" i="70" s="1"/>
  <c r="O14" i="70" a="1"/>
  <c r="O14" i="70" s="1"/>
  <c r="AX22" i="70" a="1"/>
  <c r="AX22" i="70" s="1"/>
  <c r="AY23" i="70" s="1"/>
  <c r="O16" i="70" a="1"/>
  <c r="O16" i="70" s="1"/>
  <c r="K17" i="70" a="1"/>
  <c r="K17" i="70" s="1"/>
  <c r="S16" i="70" a="1"/>
  <c r="S16" i="70" s="1"/>
  <c r="K14" i="70" a="1"/>
  <c r="K14" i="70" s="1"/>
  <c r="S15" i="70" a="1"/>
  <c r="S15" i="70" s="1"/>
  <c r="S14" i="70" a="1"/>
  <c r="S14" i="70" s="1"/>
  <c r="AX14" i="70" a="1"/>
  <c r="AX14" i="70" s="1"/>
  <c r="O17" i="70" a="1"/>
  <c r="O17" i="70" s="1"/>
  <c r="S17" i="70" a="1"/>
  <c r="S17" i="70" s="1"/>
  <c r="K16" i="70" a="1"/>
  <c r="K16" i="70" s="1"/>
  <c r="O14" i="63" a="1"/>
  <c r="O14" i="63" s="1"/>
  <c r="K16" i="63" a="1"/>
  <c r="K16" i="63" s="1"/>
  <c r="O17" i="63" a="1"/>
  <c r="O17" i="63" s="1"/>
  <c r="K17" i="63" a="1"/>
  <c r="K17" i="63" s="1"/>
  <c r="K15" i="63" a="1"/>
  <c r="K15" i="63" s="1"/>
  <c r="K14" i="63" a="1"/>
  <c r="K14" i="63" s="1"/>
  <c r="AX14" i="63" a="1"/>
  <c r="AX14" i="63" s="1"/>
  <c r="S17" i="63" a="1"/>
  <c r="S17" i="63" s="1"/>
  <c r="S14" i="63" a="1"/>
  <c r="S14" i="63" s="1"/>
  <c r="O15" i="63" a="1"/>
  <c r="O15" i="63" s="1"/>
  <c r="O16" i="63" a="1"/>
  <c r="O16" i="63" s="1"/>
  <c r="S16" i="63" a="1"/>
  <c r="S16" i="63" s="1"/>
  <c r="S15" i="63" a="1"/>
  <c r="S15" i="63" s="1"/>
  <c r="AX22" i="63" a="1"/>
  <c r="AX22" i="63" s="1"/>
  <c r="AY24" i="63" s="1"/>
  <c r="R8" i="68"/>
  <c r="R5" i="63"/>
  <c r="R8" i="63"/>
  <c r="R6" i="63"/>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7" i="68" a="1"/>
  <c r="O17" i="68" s="1"/>
  <c r="O16" i="71" a="1"/>
  <c r="O16" i="71" s="1"/>
  <c r="AX22" i="71" a="1"/>
  <c r="AX22" i="71" s="1"/>
  <c r="S16" i="71" a="1"/>
  <c r="S16" i="71" s="1"/>
  <c r="K17" i="68" a="1"/>
  <c r="K17" i="68" s="1"/>
  <c r="O17" i="71" a="1"/>
  <c r="O17" i="71" s="1"/>
  <c r="R8" i="72"/>
  <c r="S16" i="68" a="1"/>
  <c r="S16" i="68" s="1"/>
  <c r="K16" i="71" a="1"/>
  <c r="K16" i="71" s="1"/>
  <c r="R6" i="72"/>
  <c r="S17" i="71" a="1"/>
  <c r="S17" i="71" s="1"/>
  <c r="S14" i="71" a="1"/>
  <c r="S14" i="71" s="1"/>
  <c r="R7" i="72"/>
  <c r="K17" i="71" a="1"/>
  <c r="K17" i="71" s="1"/>
  <c r="K16" i="68" a="1"/>
  <c r="K16" i="68" s="1"/>
  <c r="AX22" i="68" a="1"/>
  <c r="AX22" i="68" s="1"/>
  <c r="AY23" i="68" s="1"/>
  <c r="K15" i="68" a="1"/>
  <c r="K15" i="68" s="1"/>
  <c r="AX14" i="68" a="1"/>
  <c r="AX14" i="68" s="1"/>
  <c r="S15" i="68" a="1"/>
  <c r="S15" i="68" s="1"/>
  <c r="O16" i="68" a="1"/>
  <c r="O16" i="68" s="1"/>
  <c r="O15" i="68" a="1"/>
  <c r="O15" i="68" s="1"/>
  <c r="O14" i="68" a="1"/>
  <c r="O14" i="68" s="1"/>
  <c r="S17" i="68" a="1"/>
  <c r="S17" i="68" s="1"/>
  <c r="S14" i="68" a="1"/>
  <c r="S14" i="68" s="1"/>
  <c r="K14" i="68" a="1"/>
  <c r="K14" i="68"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AY24" i="70"/>
  <c r="R6" i="61" l="1"/>
  <c r="R5" i="61"/>
  <c r="AV8" i="61"/>
  <c r="AV5" i="62"/>
  <c r="AV7" i="61"/>
  <c r="AV5" i="61"/>
  <c r="AV7" i="62"/>
  <c r="AV7" i="68"/>
  <c r="AV5" i="68"/>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L16" i="70"/>
  <c r="M16" i="70" s="1"/>
  <c r="P16" i="70" s="1"/>
  <c r="Q16" i="70" s="1"/>
  <c r="L15" i="70"/>
  <c r="M15" i="70" s="1"/>
  <c r="P15" i="70" s="1"/>
  <c r="Q15" i="70" s="1"/>
  <c r="L14" i="70"/>
  <c r="M14" i="70" s="1"/>
  <c r="P14" i="70" s="1"/>
  <c r="Q14" i="70" s="1"/>
  <c r="L17" i="70"/>
  <c r="M17" i="70" s="1"/>
  <c r="P17" i="70" s="1"/>
  <c r="Q17" i="70" s="1"/>
  <c r="L17" i="63"/>
  <c r="M17" i="63" s="1"/>
  <c r="P17" i="63" s="1"/>
  <c r="Q17" i="63" s="1"/>
  <c r="L15" i="63"/>
  <c r="M15" i="63" s="1"/>
  <c r="P15" i="63" s="1"/>
  <c r="Q15" i="63" s="1"/>
  <c r="L16" i="63"/>
  <c r="M16" i="63" s="1"/>
  <c r="P16" i="63" s="1"/>
  <c r="Q16" i="63" s="1"/>
  <c r="L14" i="63"/>
  <c r="M14" i="63" s="1"/>
  <c r="P14" i="63" s="1"/>
  <c r="AY23" i="66"/>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L14" i="68"/>
  <c r="M14" i="68" s="1"/>
  <c r="P14" i="68" s="1"/>
  <c r="Q14" i="68" s="1"/>
  <c r="G5" i="32"/>
  <c r="L15" i="68"/>
  <c r="M15" i="68" s="1"/>
  <c r="P15" i="68" s="1"/>
  <c r="Q15" i="68" s="1"/>
  <c r="L15" i="72"/>
  <c r="M15" i="72" s="1"/>
  <c r="P15" i="72" s="1"/>
  <c r="AY25" i="69"/>
  <c r="AY24" i="69"/>
  <c r="AY23" i="69"/>
  <c r="L16" i="68"/>
  <c r="M16" i="68" s="1"/>
  <c r="P16" i="68" s="1"/>
  <c r="Q16" i="68" s="1"/>
  <c r="L17" i="72"/>
  <c r="M17" i="72" s="1"/>
  <c r="AY22" i="65"/>
  <c r="L17" i="68"/>
  <c r="M17" i="68" s="1"/>
  <c r="P17" i="68" s="1"/>
  <c r="Q17" i="68" s="1"/>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4" i="61" l="1"/>
  <c r="M14" i="61" s="1"/>
  <c r="P14" i="61" s="1"/>
  <c r="Q14" i="61" s="1"/>
  <c r="L15" i="61"/>
  <c r="M15" i="61" s="1"/>
  <c r="P15" i="61" s="1"/>
  <c r="Q15" i="61" s="1"/>
  <c r="L16" i="61"/>
  <c r="M16" i="61" s="1"/>
  <c r="P16" i="61" s="1"/>
  <c r="Q16" i="61" s="1"/>
  <c r="L17" i="61"/>
  <c r="M17" i="61" s="1"/>
  <c r="P17" i="61" s="1"/>
  <c r="Q17" i="61" s="1"/>
  <c r="Q14" i="63"/>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7" i="61"/>
  <c r="U17" i="61" s="1"/>
  <c r="T14" i="61"/>
  <c r="U14" i="61" s="1"/>
  <c r="T16" i="61"/>
  <c r="U16" i="61" s="1"/>
  <c r="T15" i="61"/>
  <c r="U15" i="61" s="1"/>
  <c r="T14" i="70"/>
  <c r="U14" i="70" s="1"/>
  <c r="T17" i="70"/>
  <c r="U17" i="70" s="1"/>
  <c r="T14" i="68"/>
  <c r="U14" i="68" s="1"/>
  <c r="T17" i="68"/>
  <c r="U17" i="68" s="1"/>
  <c r="T16" i="72"/>
  <c r="U16" i="72" s="1"/>
  <c r="T16" i="68"/>
  <c r="U16" i="68" s="1"/>
  <c r="T15" i="66"/>
  <c r="U15" i="66" s="1"/>
  <c r="T16" i="63"/>
  <c r="U16" i="63" s="1"/>
  <c r="T17" i="63"/>
  <c r="U17" i="63" s="1"/>
  <c r="T16" i="70"/>
  <c r="U16" i="70" s="1"/>
  <c r="T15" i="68"/>
  <c r="U15" i="68" s="1"/>
  <c r="T14" i="72"/>
  <c r="U14" i="72" s="1"/>
  <c r="T14" i="63"/>
  <c r="U14" i="63" s="1"/>
  <c r="T15" i="70"/>
  <c r="U15" i="70" s="1"/>
  <c r="BA22" i="66" l="1"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BB22" i="66"/>
  <c r="BB23" i="66"/>
  <c r="BB24" i="66"/>
  <c r="BB25" i="66"/>
  <c r="AZ22" i="66"/>
  <c r="AZ23" i="66"/>
  <c r="AZ24" i="66"/>
  <c r="AZ25" i="66"/>
  <c r="BC22" i="66"/>
  <c r="BC23" i="66"/>
  <c r="BC24" i="66"/>
  <c r="BC25" i="66"/>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BA23" i="66"/>
  <c r="BA24" i="66"/>
  <c r="BA25" i="66"/>
  <c r="BA22" i="66"/>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AE14" i="64" l="1"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BK16" i="67" s="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BK14" i="67"/>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E21" i="66" a="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X17" i="67" l="1"/>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AF16" i="62" s="1"/>
  <c r="AG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BE21" i="66"/>
  <c r="BF21" i="66"/>
  <c r="BG21" i="66"/>
  <c r="BH21" i="66"/>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N8" i="65" l="1"/>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I15" i="61" s="1"/>
  <c r="AJ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E22" i="66" a="1"/>
  <c r="BN8" i="72"/>
  <c r="BN7" i="72"/>
  <c r="BN5" i="72"/>
  <c r="BN6" i="72"/>
  <c r="AF16" i="63"/>
  <c r="AG16" i="63" s="1"/>
  <c r="AI16" i="64"/>
  <c r="AJ16" i="64" s="1"/>
  <c r="BZ8" i="70"/>
  <c r="BZ6" i="70"/>
  <c r="BZ7" i="70"/>
  <c r="BZ5" i="70"/>
  <c r="AF14" i="70"/>
  <c r="AG14" i="70" s="1"/>
  <c r="AI15" i="69"/>
  <c r="AJ15" i="69" s="1"/>
  <c r="BZ8" i="72"/>
  <c r="BZ7" i="72"/>
  <c r="BZ5" i="72"/>
  <c r="BZ6" i="72"/>
  <c r="BN5" i="70"/>
  <c r="BN6" i="70"/>
  <c r="BN8" i="70"/>
  <c r="BN7" i="70"/>
  <c r="AI17" i="65"/>
  <c r="AJ17" i="65" s="1"/>
  <c r="BN5" i="67" l="1"/>
  <c r="BN6" i="67"/>
  <c r="BN7" i="67"/>
  <c r="BZ7" i="67"/>
  <c r="BZ6" i="67"/>
  <c r="BZ5" i="67"/>
  <c r="BN8" i="69"/>
  <c r="BN5" i="69"/>
  <c r="BN7" i="69"/>
  <c r="BN6" i="69"/>
  <c r="BZ5" i="69"/>
  <c r="BZ6" i="69"/>
  <c r="BZ8" i="69"/>
  <c r="BZ7" i="69"/>
  <c r="AI14" i="61"/>
  <c r="AJ14" i="61" s="1"/>
  <c r="AL14" i="61" s="1"/>
  <c r="AM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L15" i="61"/>
  <c r="AM15" i="61" s="1"/>
  <c r="AO15" i="61" s="1"/>
  <c r="AP15" i="61" s="1"/>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U5" i="64" s="1" a="1"/>
  <c r="AL14" i="69"/>
  <c r="AM14" i="69" s="1"/>
  <c r="AL16" i="65"/>
  <c r="AM16" i="65" s="1"/>
  <c r="AL15" i="72"/>
  <c r="AM15" i="72" s="1"/>
  <c r="AI14" i="72"/>
  <c r="AJ14" i="72" s="1"/>
  <c r="AI17" i="70"/>
  <c r="AJ17" i="70" s="1"/>
  <c r="BG22" i="66"/>
  <c r="BG24" i="66"/>
  <c r="BH22" i="66"/>
  <c r="BH24" i="66"/>
  <c r="BE23" i="66"/>
  <c r="BE25" i="66"/>
  <c r="BF23" i="66"/>
  <c r="BF25" i="66"/>
  <c r="BG23" i="66"/>
  <c r="BG25" i="66"/>
  <c r="BH23" i="66"/>
  <c r="BH25" i="66"/>
  <c r="BE22" i="66"/>
  <c r="BE24" i="66"/>
  <c r="BF22" i="66"/>
  <c r="BF24" i="66"/>
  <c r="AI17" i="68"/>
  <c r="AJ17" i="68" s="1"/>
  <c r="AI16" i="72"/>
  <c r="AJ16" i="72" s="1"/>
  <c r="AL14" i="62"/>
  <c r="AM14" i="62" s="1"/>
  <c r="AU5" i="62" s="1" a="1"/>
  <c r="AL17" i="65"/>
  <c r="AM17" i="65" s="1"/>
  <c r="AI15" i="66"/>
  <c r="AJ15" i="66" s="1"/>
  <c r="AI14" i="68"/>
  <c r="AJ14" i="68" s="1"/>
  <c r="AI14" i="66"/>
  <c r="AJ14" i="66" s="1"/>
  <c r="AI15" i="63"/>
  <c r="AJ15" i="63" s="1"/>
  <c r="AU5" i="69" l="1" a="1"/>
  <c r="AU5" i="65" a="1"/>
  <c r="AU7" i="65" s="1"/>
  <c r="AV16" i="65" s="1"/>
  <c r="AL14" i="67"/>
  <c r="AM14" i="67" s="1"/>
  <c r="AL16" i="61"/>
  <c r="AM16" i="61" s="1"/>
  <c r="AO16" i="61" s="1"/>
  <c r="AP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O14" i="61"/>
  <c r="AP14" i="61" s="1"/>
  <c r="AO15" i="67"/>
  <c r="AP15" i="67" s="1"/>
  <c r="AR15" i="67" s="1"/>
  <c r="AS15" i="67" s="1"/>
  <c r="G15" i="67" s="1"/>
  <c r="F15" i="67" s="1"/>
  <c r="AU6" i="64"/>
  <c r="AV15" i="64" s="1"/>
  <c r="AO15" i="64"/>
  <c r="AP15" i="64" s="1"/>
  <c r="AL15" i="66"/>
  <c r="AM15" i="66" s="1"/>
  <c r="AU8" i="65"/>
  <c r="AV17" i="65" s="1"/>
  <c r="AO17" i="65"/>
  <c r="AP17"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U6" i="62"/>
  <c r="AV15" i="62" s="1"/>
  <c r="AO15" i="62"/>
  <c r="AP15" i="62" s="1"/>
  <c r="AL16" i="72"/>
  <c r="AM16" i="72" s="1"/>
  <c r="AU5" i="64"/>
  <c r="AV14" i="64" s="1"/>
  <c r="AO14" i="64"/>
  <c r="AP14" i="64" s="1"/>
  <c r="AU14" i="64" a="1"/>
  <c r="AU14" i="64" s="1"/>
  <c r="AL17" i="68"/>
  <c r="AM17" i="68" s="1"/>
  <c r="AU8" i="62"/>
  <c r="AV17" i="62" s="1"/>
  <c r="AO17" i="62"/>
  <c r="AP17" i="62" s="1"/>
  <c r="AL17" i="70"/>
  <c r="AM17" i="70" s="1"/>
  <c r="AL14" i="70"/>
  <c r="AM14" i="70" s="1"/>
  <c r="AU5" i="70" s="1" a="1"/>
  <c r="AL17" i="66"/>
  <c r="AM17" i="66" s="1"/>
  <c r="AL14" i="72"/>
  <c r="AM14" i="72" s="1"/>
  <c r="AL14" i="63"/>
  <c r="AM14" i="63" s="1"/>
  <c r="AL17" i="63"/>
  <c r="AM17" i="63" s="1"/>
  <c r="AU6" i="65"/>
  <c r="AV15" i="65" s="1"/>
  <c r="AO15" i="65"/>
  <c r="AP15" i="65" s="1"/>
  <c r="AU5" i="65"/>
  <c r="AV14" i="65" s="1"/>
  <c r="AO14" i="65"/>
  <c r="AP14" i="65" s="1"/>
  <c r="AU14" i="65" a="1"/>
  <c r="AU14" i="65" s="1"/>
  <c r="AL16" i="63"/>
  <c r="AM16" i="63" s="1"/>
  <c r="AL16" i="70"/>
  <c r="AM16" i="70" s="1"/>
  <c r="AU6" i="69"/>
  <c r="AV15" i="69" s="1"/>
  <c r="AO15" i="69"/>
  <c r="AP15" i="69" s="1"/>
  <c r="AL15" i="63"/>
  <c r="AM15" i="63" s="1"/>
  <c r="AU7" i="62"/>
  <c r="AV16" i="62" s="1"/>
  <c r="AO16" i="62"/>
  <c r="AP16" i="62" s="1"/>
  <c r="AU8" i="69"/>
  <c r="AV17" i="69" s="1"/>
  <c r="AO17" i="69"/>
  <c r="AP17" i="69" s="1"/>
  <c r="AL14" i="66"/>
  <c r="AM14" i="66" s="1"/>
  <c r="AU8" i="64"/>
  <c r="AV17" i="64" s="1"/>
  <c r="AO17" i="64"/>
  <c r="AP17" i="64" s="1"/>
  <c r="AO15" i="72"/>
  <c r="AP15" i="72" s="1"/>
  <c r="AU7" i="69"/>
  <c r="AV16" i="69" s="1"/>
  <c r="AO16" i="69"/>
  <c r="AP16" i="69" s="1"/>
  <c r="AU7" i="64"/>
  <c r="AV16" i="64" s="1"/>
  <c r="AO16" i="64"/>
  <c r="AP16" i="64" s="1"/>
  <c r="AL17" i="72"/>
  <c r="AM17" i="72" s="1"/>
  <c r="AL15" i="70"/>
  <c r="AM15" i="70" s="1"/>
  <c r="AU5" i="72" l="1" a="1"/>
  <c r="AU5" i="63" a="1"/>
  <c r="AO14" i="67"/>
  <c r="AP14" i="67" s="1"/>
  <c r="AR14" i="67" s="1"/>
  <c r="AS14" i="67" s="1"/>
  <c r="G14" i="67" s="1"/>
  <c r="F14" i="67" s="1"/>
  <c r="AU5" i="67" a="1"/>
  <c r="AU5" i="66" a="1"/>
  <c r="AU5" i="68" a="1"/>
  <c r="AU5" i="61" a="1"/>
  <c r="AU8" i="61" s="1"/>
  <c r="AV17" i="61" s="1"/>
  <c r="AU7" i="67"/>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B8" i="33" l="1"/>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14" i="73" s="1" a="1"/>
  <c r="D23" i="69"/>
  <c r="D24" i="69"/>
  <c r="D25" i="69"/>
  <c r="D22" i="69"/>
  <c r="D70" i="73" s="1" a="1"/>
  <c r="AY14" i="69"/>
  <c r="E14" i="68"/>
  <c r="AY22" i="68" s="1"/>
  <c r="E15" i="68"/>
  <c r="AY15" i="68" s="1"/>
  <c r="E17" i="68"/>
  <c r="E16" i="72"/>
  <c r="E16" i="66"/>
  <c r="AY16" i="66" s="1"/>
  <c r="G4" i="16"/>
  <c r="D25" i="67"/>
  <c r="D24" i="67"/>
  <c r="D22" i="67"/>
  <c r="D23" i="67"/>
  <c r="E17" i="63"/>
  <c r="E14" i="66"/>
  <c r="AY14" i="66" s="1"/>
  <c r="E14" i="72"/>
  <c r="AY22" i="72" s="1"/>
  <c r="E16" i="63"/>
  <c r="AY16" i="63" s="1"/>
  <c r="E17" i="72"/>
  <c r="E15" i="72"/>
  <c r="F13" i="16"/>
  <c r="E17" i="66"/>
  <c r="AY17" i="66" s="1"/>
  <c r="F5" i="16"/>
  <c r="F7" i="16"/>
  <c r="E15" i="66"/>
  <c r="AY15" i="66" s="1"/>
  <c r="E15" i="63"/>
  <c r="D24" i="64"/>
  <c r="D23" i="64"/>
  <c r="D25" i="64"/>
  <c r="D22" i="64"/>
  <c r="D54" i="73" s="1" a="1"/>
  <c r="AY14" i="64"/>
  <c r="F14" i="16"/>
  <c r="E14" i="63"/>
  <c r="AY22" i="63" s="1"/>
  <c r="D4" i="16"/>
  <c r="H8" i="16"/>
  <c r="F8" i="16"/>
  <c r="D24" i="65"/>
  <c r="D22" i="65"/>
  <c r="D25" i="65"/>
  <c r="D23" i="65"/>
  <c r="AY14" i="65"/>
  <c r="F6" i="16"/>
  <c r="D62" i="73" l="1" a="1"/>
  <c r="D94" i="73" a="1"/>
  <c r="BO7" i="67"/>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AY14" i="61"/>
  <c r="D22" i="70"/>
  <c r="D30" i="73" s="1" a="1"/>
  <c r="D24" i="70"/>
  <c r="D23" i="70"/>
  <c r="D25" i="70"/>
  <c r="AY14" i="70"/>
  <c r="D14" i="73"/>
  <c r="F22" i="62"/>
  <c r="M22" i="62" a="1"/>
  <c r="H21" i="62" a="1"/>
  <c r="G22" i="62"/>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2" i="73" s="1" a="1"/>
  <c r="D25" i="63"/>
  <c r="D23" i="63"/>
  <c r="AY14" i="63"/>
  <c r="D24" i="66"/>
  <c r="D25" i="66"/>
  <c r="D22" i="66"/>
  <c r="D23" i="66"/>
  <c r="G54" i="73" l="1" a="1"/>
  <c r="G54" i="73" s="1"/>
  <c r="E62" i="73" a="1"/>
  <c r="I73" i="73"/>
  <c r="D46" i="73" a="1"/>
  <c r="I63" i="73"/>
  <c r="I94" i="73" a="1"/>
  <c r="I97" i="73" s="1"/>
  <c r="G62" i="73"/>
  <c r="G62" i="73" a="1"/>
  <c r="G63" i="73" s="1"/>
  <c r="F63" i="73" s="1"/>
  <c r="G71" i="73"/>
  <c r="G70" i="73"/>
  <c r="G70" i="73" a="1"/>
  <c r="G73" i="73" s="1"/>
  <c r="F73" i="73" s="1"/>
  <c r="D38" i="73" a="1"/>
  <c r="E54" i="73" a="1"/>
  <c r="I62" i="73" a="1"/>
  <c r="I65" i="73" s="1"/>
  <c r="D6" i="73" a="1"/>
  <c r="E94" i="73" a="1"/>
  <c r="I71" i="73"/>
  <c r="I54" i="73" a="1"/>
  <c r="I55" i="73" s="1"/>
  <c r="I57" i="73"/>
  <c r="E70" i="73" a="1"/>
  <c r="D78" i="73" a="1"/>
  <c r="I70" i="73" a="1"/>
  <c r="I70" i="73" s="1"/>
  <c r="I14" i="73" a="1"/>
  <c r="I15" i="73" s="1"/>
  <c r="G57" i="73"/>
  <c r="D86" i="73" a="1"/>
  <c r="G14" i="73" a="1"/>
  <c r="G17" i="73" s="1"/>
  <c r="G94" i="73"/>
  <c r="G94" i="73" a="1"/>
  <c r="G97" i="73" s="1"/>
  <c r="G55" i="73"/>
  <c r="CC14" i="67" a="1"/>
  <c r="CC17" i="67" s="1"/>
  <c r="BZ14" i="67" a="1"/>
  <c r="BZ16" i="67" s="1"/>
  <c r="CA14" i="67" a="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E6" i="73" s="1" a="1"/>
  <c r="G22" i="61"/>
  <c r="F22" i="61"/>
  <c r="B3" i="33"/>
  <c r="D6" i="73"/>
  <c r="N22" i="61"/>
  <c r="M22" i="61" a="1"/>
  <c r="H21" i="61" a="1"/>
  <c r="E25" i="61"/>
  <c r="B6" i="33"/>
  <c r="F25" i="61"/>
  <c r="N25" i="61"/>
  <c r="D9" i="73"/>
  <c r="G25" i="61"/>
  <c r="F24" i="61"/>
  <c r="D8" i="73"/>
  <c r="E24" i="61"/>
  <c r="B5" i="33"/>
  <c r="N24" i="61"/>
  <c r="G24" i="61"/>
  <c r="C4" i="45"/>
  <c r="G23" i="61"/>
  <c r="D7" i="73"/>
  <c r="B4" i="33"/>
  <c r="E23" i="61"/>
  <c r="N23" i="61"/>
  <c r="F23" i="61"/>
  <c r="F71" i="73"/>
  <c r="BA8" i="70"/>
  <c r="CA7" i="70"/>
  <c r="BA6" i="70"/>
  <c r="BO8" i="70"/>
  <c r="CA5" i="70"/>
  <c r="CA8" i="70"/>
  <c r="BO6" i="70"/>
  <c r="BO7" i="70"/>
  <c r="BA5" i="70"/>
  <c r="BO5" i="70"/>
  <c r="BA7" i="70"/>
  <c r="CA6" i="70"/>
  <c r="N25" i="70"/>
  <c r="F25" i="70"/>
  <c r="G25" i="70"/>
  <c r="D33" i="73"/>
  <c r="K6" i="33"/>
  <c r="E25" i="70"/>
  <c r="E23" i="70"/>
  <c r="G23" i="70"/>
  <c r="N23" i="70"/>
  <c r="K4" i="33"/>
  <c r="D31" i="73"/>
  <c r="F23" i="70"/>
  <c r="E24" i="70"/>
  <c r="N24" i="70"/>
  <c r="K5" i="33"/>
  <c r="F24" i="70"/>
  <c r="D32" i="73"/>
  <c r="G24" i="70"/>
  <c r="C7" i="45"/>
  <c r="N22" i="70"/>
  <c r="M22" i="70" a="1"/>
  <c r="F22" i="70"/>
  <c r="K3" i="33"/>
  <c r="D30" i="73"/>
  <c r="H21" i="70" a="1"/>
  <c r="E22" i="70"/>
  <c r="G22" i="70"/>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E86" i="73" s="1" a="1"/>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CA15" i="67"/>
  <c r="CA14" i="67"/>
  <c r="CA16" i="67"/>
  <c r="CA17" i="67"/>
  <c r="E96" i="73"/>
  <c r="AJ5" i="33"/>
  <c r="D15" i="45"/>
  <c r="L24" i="67"/>
  <c r="K21" i="67"/>
  <c r="I21" i="67"/>
  <c r="H21" i="67"/>
  <c r="J21" i="67"/>
  <c r="CB14" i="67"/>
  <c r="CB17" i="67"/>
  <c r="CB15" i="67"/>
  <c r="CB16" i="67"/>
  <c r="CC14" i="67"/>
  <c r="K15" i="45"/>
  <c r="L15" i="45"/>
  <c r="AJ4" i="33"/>
  <c r="E95" i="73"/>
  <c r="L23" i="67"/>
  <c r="BQ14" i="67"/>
  <c r="BQ15" i="67"/>
  <c r="BQ17" i="67"/>
  <c r="BQ16"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F57" i="7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AC3" i="33"/>
  <c r="E22" i="66"/>
  <c r="E78" i="73" s="1" a="1"/>
  <c r="G22" i="66"/>
  <c r="E22" i="72"/>
  <c r="G22" i="72"/>
  <c r="D38" i="73"/>
  <c r="M22" i="72" a="1"/>
  <c r="H21" i="72" a="1"/>
  <c r="N3" i="33"/>
  <c r="F22" i="72"/>
  <c r="N22" i="72"/>
  <c r="K21" i="65"/>
  <c r="I21" i="65"/>
  <c r="J21" i="65"/>
  <c r="H21" i="65"/>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G64" i="73"/>
  <c r="BO14" i="65" a="1"/>
  <c r="BQ14" i="65" a="1"/>
  <c r="BP14" i="65" a="1"/>
  <c r="BN14" i="65" a="1"/>
  <c r="M22" i="65"/>
  <c r="M24" i="65"/>
  <c r="M25" i="65"/>
  <c r="M23" i="65"/>
  <c r="E23" i="63"/>
  <c r="G23" i="63"/>
  <c r="N23" i="63"/>
  <c r="D23" i="73"/>
  <c r="F23" i="63"/>
  <c r="H4" i="33"/>
  <c r="D10" i="45"/>
  <c r="L24" i="64"/>
  <c r="E56" i="73"/>
  <c r="U5" i="33"/>
  <c r="L22" i="64"/>
  <c r="E54" i="73"/>
  <c r="U3" i="33"/>
  <c r="G22" i="63"/>
  <c r="H3" i="33"/>
  <c r="N22" i="63"/>
  <c r="H21" i="63" a="1"/>
  <c r="E22" i="63"/>
  <c r="E22" i="73" s="1" a="1"/>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CC16" i="67" l="1"/>
  <c r="CC15" i="67"/>
  <c r="F97" i="73"/>
  <c r="BZ17" i="67"/>
  <c r="BZ15" i="67"/>
  <c r="BZ14" i="67"/>
  <c r="CE13" i="67" s="1" a="1"/>
  <c r="F70" i="73"/>
  <c r="F55" i="73"/>
  <c r="M69" i="73"/>
  <c r="G30" i="73" a="1"/>
  <c r="G30" i="73" s="1"/>
  <c r="I6" i="73"/>
  <c r="I6" i="73" a="1"/>
  <c r="I89" i="73"/>
  <c r="L69" i="73"/>
  <c r="G95" i="73"/>
  <c r="AN94" i="73" a="1"/>
  <c r="AN96" i="73" s="1"/>
  <c r="J69" i="73" a="1"/>
  <c r="K69" i="73" s="1"/>
  <c r="I9" i="73"/>
  <c r="G65" i="73"/>
  <c r="F65" i="73" s="1"/>
  <c r="R94" i="73" a="1"/>
  <c r="R94" i="73" s="1"/>
  <c r="G14" i="73"/>
  <c r="I54" i="73"/>
  <c r="F54" i="73" s="1"/>
  <c r="G81" i="73"/>
  <c r="E38" i="73" a="1"/>
  <c r="M53" i="73"/>
  <c r="G86" i="73" a="1"/>
  <c r="G87" i="73" s="1"/>
  <c r="K13" i="73"/>
  <c r="G33" i="73"/>
  <c r="I94" i="73"/>
  <c r="F94" i="73" s="1"/>
  <c r="E11" i="45"/>
  <c r="H11" i="45" s="1"/>
  <c r="I78" i="73" a="1"/>
  <c r="I81" i="73" s="1"/>
  <c r="F81" i="73" s="1"/>
  <c r="L53" i="73"/>
  <c r="I41" i="73"/>
  <c r="J13" i="73" a="1"/>
  <c r="I95" i="73"/>
  <c r="K53" i="73"/>
  <c r="L13" i="73"/>
  <c r="G15" i="73"/>
  <c r="F15" i="73" s="1"/>
  <c r="G22" i="73" a="1"/>
  <c r="G25" i="73" s="1"/>
  <c r="G23" i="73"/>
  <c r="I39" i="73"/>
  <c r="AK94" i="73" a="1"/>
  <c r="AK97" i="73" s="1"/>
  <c r="AP97" i="73" s="1"/>
  <c r="M13" i="73"/>
  <c r="G78" i="73"/>
  <c r="G78" i="73" a="1"/>
  <c r="AL94" i="73"/>
  <c r="AL94" i="73" a="1"/>
  <c r="AL96" i="73" s="1"/>
  <c r="I86" i="73" a="1"/>
  <c r="I87" i="73" s="1"/>
  <c r="I46" i="73" a="1"/>
  <c r="I49" i="73" s="1"/>
  <c r="J61" i="73" a="1"/>
  <c r="L61" i="73" s="1"/>
  <c r="G39" i="73"/>
  <c r="F39" i="73" s="1"/>
  <c r="AM96" i="73"/>
  <c r="AL95" i="73"/>
  <c r="I14" i="73"/>
  <c r="I62" i="73"/>
  <c r="F62" i="73" s="1"/>
  <c r="I30" i="73" a="1"/>
  <c r="I31" i="73" s="1"/>
  <c r="G31" i="73"/>
  <c r="I7" i="73"/>
  <c r="E46" i="73" a="1"/>
  <c r="E49" i="73" s="1"/>
  <c r="AM97" i="73"/>
  <c r="E30" i="73" a="1"/>
  <c r="G46" i="73" a="1"/>
  <c r="G49" i="73" s="1"/>
  <c r="I17" i="73"/>
  <c r="F17" i="73" s="1"/>
  <c r="I38" i="73" a="1"/>
  <c r="I38" i="73" s="1"/>
  <c r="F38" i="73" s="1"/>
  <c r="G79" i="73"/>
  <c r="AM94" i="73" a="1"/>
  <c r="AM95" i="73" s="1"/>
  <c r="I22" i="73" a="1"/>
  <c r="I23" i="73" s="1"/>
  <c r="F23" i="73" s="1"/>
  <c r="G38" i="73"/>
  <c r="G38" i="73" a="1"/>
  <c r="G41" i="73" s="1"/>
  <c r="J93" i="73" a="1"/>
  <c r="K93" i="73" s="1"/>
  <c r="G6" i="73" a="1"/>
  <c r="G6" i="73" s="1"/>
  <c r="BN14" i="67"/>
  <c r="BP16" i="67"/>
  <c r="BP14" i="67"/>
  <c r="BP17" i="67"/>
  <c r="BO16" i="67"/>
  <c r="BN15" i="67"/>
  <c r="BN17" i="67"/>
  <c r="F64" i="73"/>
  <c r="BO15" i="67"/>
  <c r="BO14" i="67"/>
  <c r="BB14" i="67"/>
  <c r="BB15" i="67"/>
  <c r="BB17" i="67"/>
  <c r="AZ15" i="67"/>
  <c r="AZ14" i="67"/>
  <c r="AZ16" i="67"/>
  <c r="BA16" i="67"/>
  <c r="BC17" i="67"/>
  <c r="BC15" i="67"/>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BC22" i="61" a="1"/>
  <c r="BC25" i="61" s="1"/>
  <c r="R6" i="3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J5" i="73" s="1" a="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AV30" i="73" a="1"/>
  <c r="AW30" i="73" a="1"/>
  <c r="F7" i="45"/>
  <c r="G32" i="73"/>
  <c r="CA14" i="70" a="1"/>
  <c r="CC14" i="70" a="1"/>
  <c r="CB14" i="70" a="1"/>
  <c r="BZ14" i="70" a="1"/>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K21" i="70"/>
  <c r="I21" i="70"/>
  <c r="H21" i="70"/>
  <c r="B14" i="73" a="1"/>
  <c r="B16" i="73" s="1"/>
  <c r="F16" i="73"/>
  <c r="AV14" i="73"/>
  <c r="AV15" i="73"/>
  <c r="AV16" i="73"/>
  <c r="AV17" i="73"/>
  <c r="CB14" i="62"/>
  <c r="CB16" i="62"/>
  <c r="CB15" i="62"/>
  <c r="CB17" i="62"/>
  <c r="F43" i="33"/>
  <c r="E43" i="33"/>
  <c r="N80" i="22" s="1"/>
  <c r="J77" i="22" s="1"/>
  <c r="BZ17" i="62"/>
  <c r="BZ14" i="62"/>
  <c r="BZ16" i="62"/>
  <c r="BZ15" i="62"/>
  <c r="E45" i="33"/>
  <c r="F45" i="33"/>
  <c r="BC16" i="62"/>
  <c r="BC14" i="62"/>
  <c r="BC15" i="62"/>
  <c r="BC17" i="62"/>
  <c r="BA16" i="62"/>
  <c r="BA17" i="62"/>
  <c r="BA14" i="62"/>
  <c r="BA15" i="62"/>
  <c r="J13" i="73"/>
  <c r="H22" i="62" a="1"/>
  <c r="BO17" i="62"/>
  <c r="BO14" i="62"/>
  <c r="BO15" i="62"/>
  <c r="BO16" i="62"/>
  <c r="AZ17" i="62"/>
  <c r="AZ14" i="62"/>
  <c r="AZ15" i="62"/>
  <c r="AZ16" i="62"/>
  <c r="BP14" i="62"/>
  <c r="BP15" i="62"/>
  <c r="BP17" i="62"/>
  <c r="BP16" i="62"/>
  <c r="BB15" i="62"/>
  <c r="BB16" i="62"/>
  <c r="BB14" i="62"/>
  <c r="BB17" i="62"/>
  <c r="E44" i="33"/>
  <c r="F44" i="33"/>
  <c r="E42" i="33"/>
  <c r="N79" i="22" s="1"/>
  <c r="I89" i="22" s="1"/>
  <c r="F42" i="33"/>
  <c r="BQ15" i="62"/>
  <c r="BQ16" i="62"/>
  <c r="BQ14" i="62"/>
  <c r="BQ17" i="62"/>
  <c r="CC16" i="62"/>
  <c r="CC17" i="62"/>
  <c r="CC14" i="62"/>
  <c r="CC15" i="62"/>
  <c r="AW15" i="73"/>
  <c r="AW16" i="73"/>
  <c r="AW17" i="73"/>
  <c r="AW14" i="73"/>
  <c r="BN15" i="62"/>
  <c r="BN17" i="62"/>
  <c r="BN14" i="62"/>
  <c r="BN16" i="62"/>
  <c r="CA15" i="62"/>
  <c r="CA16" i="62"/>
  <c r="CA17" i="62"/>
  <c r="CA14" i="62"/>
  <c r="BZ14" i="69"/>
  <c r="AK70" i="73" s="1" a="1"/>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K92" i="73"/>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CC16" i="65"/>
  <c r="CC14" i="65"/>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CB16" i="64"/>
  <c r="CB17" i="64"/>
  <c r="CB15" i="64"/>
  <c r="K6" i="45"/>
  <c r="L6" i="45"/>
  <c r="U45" i="33"/>
  <c r="T45" i="33"/>
  <c r="I4" i="33"/>
  <c r="L23" i="63"/>
  <c r="E23" i="73"/>
  <c r="BO14" i="65"/>
  <c r="BO15" i="65"/>
  <c r="BO16" i="65"/>
  <c r="BO17" i="65"/>
  <c r="F8" i="45"/>
  <c r="G40" i="73"/>
  <c r="BN16" i="64"/>
  <c r="BN15" i="64"/>
  <c r="BN14" i="64"/>
  <c r="BN17" i="64"/>
  <c r="J61" i="73"/>
  <c r="H22" i="65" a="1"/>
  <c r="I21" i="72"/>
  <c r="H21" i="72"/>
  <c r="J37" i="73" s="1" a="1"/>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BB17" i="65"/>
  <c r="BB15" i="65"/>
  <c r="AW54" i="73"/>
  <c r="AW55" i="73"/>
  <c r="AW56" i="73"/>
  <c r="AW57" i="73"/>
  <c r="T44" i="33"/>
  <c r="U44" i="33"/>
  <c r="D8" i="45"/>
  <c r="L24" i="72"/>
  <c r="O5" i="33"/>
  <c r="E40" i="73"/>
  <c r="BQ15" i="64"/>
  <c r="BQ16" i="64"/>
  <c r="BQ17" i="64"/>
  <c r="BQ14" i="64"/>
  <c r="M22" i="72"/>
  <c r="M24" i="72"/>
  <c r="M25" i="72"/>
  <c r="M23" i="72"/>
  <c r="AZ14" i="66"/>
  <c r="O78" i="73" s="1" a="1"/>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I24" i="73"/>
  <c r="BZ16" i="64"/>
  <c r="BZ14" i="64"/>
  <c r="AK54" i="73" s="1" a="1"/>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BA15" i="65"/>
  <c r="AZ16" i="64"/>
  <c r="AZ15" i="64"/>
  <c r="AZ14" i="64"/>
  <c r="AZ17" i="64"/>
  <c r="CC15" i="64"/>
  <c r="CC17" i="64"/>
  <c r="CC14" i="64"/>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AZ17" i="65"/>
  <c r="AZ16" i="65"/>
  <c r="BB17" i="64"/>
  <c r="BB14" i="64"/>
  <c r="BB16" i="64"/>
  <c r="BB15" i="64"/>
  <c r="AK94" i="73" l="1"/>
  <c r="AP94" i="73" s="1"/>
  <c r="F95" i="73"/>
  <c r="F31" i="73"/>
  <c r="F6" i="73"/>
  <c r="F41" i="73"/>
  <c r="F14" i="73"/>
  <c r="F49" i="73"/>
  <c r="F87" i="73"/>
  <c r="O54" i="73" a="1"/>
  <c r="O55" i="73" s="1"/>
  <c r="AK57" i="73"/>
  <c r="O81" i="73"/>
  <c r="R54" i="73" a="1"/>
  <c r="R55" i="73" s="1"/>
  <c r="L37" i="73"/>
  <c r="J85" i="73" a="1"/>
  <c r="K85" i="73" s="1"/>
  <c r="P71" i="73"/>
  <c r="AK14" i="73" a="1"/>
  <c r="AN78" i="73" a="1"/>
  <c r="AN80" i="73" s="1"/>
  <c r="M37" i="73"/>
  <c r="AL71" i="73"/>
  <c r="P70" i="73" a="1"/>
  <c r="P73" i="73" s="1"/>
  <c r="AK17" i="73"/>
  <c r="AP17" i="73" s="1"/>
  <c r="M29" i="73"/>
  <c r="Q95" i="73"/>
  <c r="G46" i="73"/>
  <c r="AN94" i="73"/>
  <c r="AL70" i="73" a="1"/>
  <c r="AL70" i="73" s="1"/>
  <c r="J45" i="73" a="1"/>
  <c r="K45" i="73" s="1"/>
  <c r="Q94" i="73" a="1"/>
  <c r="Q96" i="73" s="1"/>
  <c r="M85" i="73"/>
  <c r="Q17" i="73"/>
  <c r="T17" i="73" s="1"/>
  <c r="L29" i="73"/>
  <c r="Q56" i="73"/>
  <c r="AL63" i="73"/>
  <c r="P63" i="73"/>
  <c r="R64" i="73"/>
  <c r="AN79" i="73"/>
  <c r="K37" i="73"/>
  <c r="J77" i="73" a="1"/>
  <c r="AL72" i="73"/>
  <c r="Q14" i="73" a="1"/>
  <c r="Q14" i="73" s="1"/>
  <c r="I78" i="73"/>
  <c r="F78" i="73" s="1"/>
  <c r="J21" i="73" a="1"/>
  <c r="K21" i="73" s="1"/>
  <c r="M77" i="73"/>
  <c r="AL73" i="73"/>
  <c r="Q16" i="73"/>
  <c r="P15" i="73"/>
  <c r="L45" i="73"/>
  <c r="I22" i="73"/>
  <c r="K61" i="73"/>
  <c r="G22" i="73"/>
  <c r="AK56" i="73"/>
  <c r="Q54" i="73" a="1"/>
  <c r="Q54" i="73" s="1"/>
  <c r="L77" i="73"/>
  <c r="O73" i="73"/>
  <c r="Q15" i="73"/>
  <c r="P14" i="73"/>
  <c r="P14" i="73" a="1"/>
  <c r="P17" i="73" s="1"/>
  <c r="M45" i="73"/>
  <c r="L93" i="73"/>
  <c r="I25" i="73"/>
  <c r="F25" i="73" s="1"/>
  <c r="I46" i="73"/>
  <c r="G47" i="73"/>
  <c r="M93" i="73"/>
  <c r="O70" i="73" a="1"/>
  <c r="AK71" i="73"/>
  <c r="AP71" i="73" s="1"/>
  <c r="M5" i="73"/>
  <c r="I79" i="73"/>
  <c r="F79" i="73" s="1"/>
  <c r="I33" i="73"/>
  <c r="F33" i="73" s="1"/>
  <c r="I47" i="73"/>
  <c r="K77" i="73"/>
  <c r="AK65" i="73"/>
  <c r="AP65" i="73" s="1"/>
  <c r="AM62" i="73"/>
  <c r="AM62" i="73" a="1"/>
  <c r="AM70" i="73"/>
  <c r="AM70" i="73" a="1"/>
  <c r="AM73" i="73" s="1"/>
  <c r="O71" i="73"/>
  <c r="AK73" i="73"/>
  <c r="AP73" i="73" s="1"/>
  <c r="AN14" i="73" a="1"/>
  <c r="AN15" i="73" s="1"/>
  <c r="P16" i="73"/>
  <c r="AM14" i="73" a="1"/>
  <c r="AM16" i="73" s="1"/>
  <c r="L5" i="73"/>
  <c r="I86" i="73"/>
  <c r="AL97" i="73"/>
  <c r="AN95" i="73"/>
  <c r="AM64" i="73"/>
  <c r="AM71" i="73"/>
  <c r="O72" i="73"/>
  <c r="AK72" i="73"/>
  <c r="AP72" i="73" s="1"/>
  <c r="R17" i="73"/>
  <c r="K5" i="73"/>
  <c r="R96" i="73"/>
  <c r="AM94" i="73"/>
  <c r="AK95" i="73"/>
  <c r="AP95" i="73" s="1"/>
  <c r="R62" i="73" a="1"/>
  <c r="R62" i="73" s="1"/>
  <c r="R65" i="73"/>
  <c r="AM78" i="73" a="1"/>
  <c r="AM79" i="73" s="1"/>
  <c r="AM72" i="73"/>
  <c r="R15" i="73"/>
  <c r="P94" i="73"/>
  <c r="P94" i="73" a="1"/>
  <c r="P97" i="73" s="1"/>
  <c r="AL64" i="73"/>
  <c r="AL62" i="73" a="1"/>
  <c r="AL62" i="73" s="1"/>
  <c r="P62" i="73" a="1"/>
  <c r="P62" i="73" s="1"/>
  <c r="Q63" i="73"/>
  <c r="P65" i="73"/>
  <c r="R63" i="73"/>
  <c r="M21" i="73"/>
  <c r="O62" i="73" a="1"/>
  <c r="O62" i="73" s="1"/>
  <c r="Q81" i="73"/>
  <c r="Q73" i="73"/>
  <c r="R70" i="73" a="1"/>
  <c r="R73" i="73" s="1"/>
  <c r="AL14" i="73"/>
  <c r="AL14" i="73" a="1"/>
  <c r="AL17" i="73" s="1"/>
  <c r="O16" i="73"/>
  <c r="R14" i="73" a="1"/>
  <c r="R14" i="73" s="1"/>
  <c r="R95" i="73"/>
  <c r="M61" i="73"/>
  <c r="AK96" i="73"/>
  <c r="AP96" i="73" s="1"/>
  <c r="G86" i="73"/>
  <c r="F86" i="73" s="1"/>
  <c r="P64" i="73"/>
  <c r="AL80" i="73"/>
  <c r="Q79" i="73"/>
  <c r="R78" i="73" a="1"/>
  <c r="R80" i="73" s="1"/>
  <c r="Q71" i="73"/>
  <c r="O15" i="73"/>
  <c r="R97" i="73"/>
  <c r="I30" i="73"/>
  <c r="F30" i="73" s="1"/>
  <c r="G89" i="73"/>
  <c r="F89" i="73" s="1"/>
  <c r="Q55" i="73"/>
  <c r="AL78" i="73"/>
  <c r="AL78" i="73" a="1"/>
  <c r="AL79" i="73" s="1"/>
  <c r="P79" i="73"/>
  <c r="AN54" i="73" a="1"/>
  <c r="AN57" i="73" s="1"/>
  <c r="AN62" i="73" a="1"/>
  <c r="AN64" i="73" s="1"/>
  <c r="O14" i="73" a="1"/>
  <c r="G9" i="73"/>
  <c r="F9" i="73" s="1"/>
  <c r="AN97" i="73"/>
  <c r="O56" i="73"/>
  <c r="AN81" i="73"/>
  <c r="AM63" i="73"/>
  <c r="AK62" i="73" a="1"/>
  <c r="AK64" i="73" s="1"/>
  <c r="AP64" i="73" s="1"/>
  <c r="AM54" i="73" a="1"/>
  <c r="AM55" i="73" s="1"/>
  <c r="P80" i="73"/>
  <c r="Q80" i="73"/>
  <c r="AK78" i="73" a="1"/>
  <c r="AK80" i="73" s="1"/>
  <c r="AP80" i="73" s="1"/>
  <c r="Q70" i="73" a="1"/>
  <c r="Q72" i="73" s="1"/>
  <c r="AN70" i="73"/>
  <c r="AN70" i="73" a="1"/>
  <c r="AN73" i="73" s="1"/>
  <c r="O17" i="73"/>
  <c r="O96" i="73"/>
  <c r="G7" i="73"/>
  <c r="F7" i="73" s="1"/>
  <c r="AL65" i="73"/>
  <c r="AM65" i="73"/>
  <c r="Q62" i="73" a="1"/>
  <c r="Q64" i="73" s="1"/>
  <c r="Q78" i="73" a="1"/>
  <c r="Q78" i="73" s="1"/>
  <c r="P78" i="73" a="1"/>
  <c r="P78" i="73" s="1"/>
  <c r="R81" i="73"/>
  <c r="P81" i="73"/>
  <c r="O79" i="73"/>
  <c r="R56" i="73"/>
  <c r="AK81" i="73"/>
  <c r="AP81" i="73" s="1"/>
  <c r="AK15" i="73"/>
  <c r="AP15" i="73" s="1"/>
  <c r="O94" i="73" a="1"/>
  <c r="O97" i="73" s="1"/>
  <c r="O57" i="73"/>
  <c r="AK55" i="73"/>
  <c r="AP55" i="73" s="1"/>
  <c r="P54" i="73" a="1"/>
  <c r="P56" i="73" s="1"/>
  <c r="O80" i="73"/>
  <c r="R57" i="73"/>
  <c r="AK79" i="73"/>
  <c r="AP79" i="73" s="1"/>
  <c r="AL54" i="73" a="1"/>
  <c r="AL55" i="73" s="1"/>
  <c r="L85" i="73"/>
  <c r="P72" i="73"/>
  <c r="AK16" i="73"/>
  <c r="J29" i="73" a="1"/>
  <c r="K29" i="73" s="1"/>
  <c r="O95" i="73"/>
  <c r="BS13" i="67" a="1"/>
  <c r="Z92" i="73"/>
  <c r="BE13" i="67" a="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CA16" i="71"/>
  <c r="CA14" i="71"/>
  <c r="CA15" i="71"/>
  <c r="AV47" i="73"/>
  <c r="AV48" i="73"/>
  <c r="AV46" i="73"/>
  <c r="AV49" i="73"/>
  <c r="AZ24" i="71"/>
  <c r="AZ22" i="71"/>
  <c r="AZ25" i="71"/>
  <c r="AZ23" i="71"/>
  <c r="H22" i="71" a="1"/>
  <c r="J45" i="73"/>
  <c r="CB15" i="71"/>
  <c r="CB17" i="71"/>
  <c r="CB14" i="71"/>
  <c r="CB16" i="71"/>
  <c r="AW47" i="73"/>
  <c r="AW48" i="73"/>
  <c r="AW46" i="73"/>
  <c r="AW49" i="73"/>
  <c r="E9" i="45"/>
  <c r="H9" i="45" s="1"/>
  <c r="BA23" i="71"/>
  <c r="BA24" i="71"/>
  <c r="BA25" i="71"/>
  <c r="BA22" i="71"/>
  <c r="AB14" i="73" a="1"/>
  <c r="AB15" i="73" s="1"/>
  <c r="AA14" i="73" a="1"/>
  <c r="AA17" i="73" s="1"/>
  <c r="BZ17" i="71"/>
  <c r="BZ15" i="71"/>
  <c r="BZ16" i="71"/>
  <c r="BZ14" i="71"/>
  <c r="F48" i="73"/>
  <c r="BB23" i="71"/>
  <c r="BB25" i="71"/>
  <c r="BB22" i="71"/>
  <c r="BB24" i="71"/>
  <c r="R44" i="33"/>
  <c r="Q44" i="33"/>
  <c r="BO14" i="71"/>
  <c r="BO15" i="71"/>
  <c r="BO17" i="71"/>
  <c r="BO16" i="71"/>
  <c r="R45" i="33"/>
  <c r="Q45" i="33"/>
  <c r="AZ15" i="71"/>
  <c r="AZ14" i="71"/>
  <c r="O46" i="73" s="1" a="1"/>
  <c r="AZ16" i="71"/>
  <c r="AZ17" i="71"/>
  <c r="R43" i="33"/>
  <c r="Q43" i="33"/>
  <c r="N88" i="22" s="1"/>
  <c r="J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CC16" i="71"/>
  <c r="CC15" i="71"/>
  <c r="BP16" i="71"/>
  <c r="BP17" i="71"/>
  <c r="BP14" i="71"/>
  <c r="BP15" i="71"/>
  <c r="BC22" i="71"/>
  <c r="BC23" i="71"/>
  <c r="BC25" i="71"/>
  <c r="BC24" i="71"/>
  <c r="BA17" i="71"/>
  <c r="BA14" i="71"/>
  <c r="BA16" i="71"/>
  <c r="BA15" i="71"/>
  <c r="AP57" i="73"/>
  <c r="AP56" i="73"/>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CB15" i="61"/>
  <c r="AW7" i="73"/>
  <c r="AW6" i="73"/>
  <c r="AW8" i="73"/>
  <c r="AW9" i="73"/>
  <c r="BA14" i="61"/>
  <c r="BA16" i="61"/>
  <c r="BA15" i="61"/>
  <c r="BA17" i="61"/>
  <c r="B45" i="33"/>
  <c r="C45" i="33"/>
  <c r="CC14" i="61"/>
  <c r="CC16" i="61"/>
  <c r="CC15" i="61"/>
  <c r="CC17" i="61"/>
  <c r="C42" i="33"/>
  <c r="B42" i="33"/>
  <c r="N77" i="22" s="1"/>
  <c r="I83" i="22" s="1"/>
  <c r="B43" i="33"/>
  <c r="N78" i="22" s="1"/>
  <c r="I77" i="22" s="1"/>
  <c r="C43" i="33"/>
  <c r="AZ16" i="61"/>
  <c r="AZ17" i="61"/>
  <c r="AZ15" i="61"/>
  <c r="AZ14" i="61"/>
  <c r="O6" i="73" s="1" a="1"/>
  <c r="CA15" i="61"/>
  <c r="CA16" i="61"/>
  <c r="CA17" i="61"/>
  <c r="CA14" i="61"/>
  <c r="BC17" i="61"/>
  <c r="BC16" i="61"/>
  <c r="BC15" i="61"/>
  <c r="BC14" i="61"/>
  <c r="B6" i="73" a="1"/>
  <c r="BZ14" i="61"/>
  <c r="BZ17" i="61"/>
  <c r="BZ15" i="61"/>
  <c r="BZ16" i="61"/>
  <c r="BB16" i="61"/>
  <c r="BB14" i="6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BB16" i="70"/>
  <c r="BB15" i="70"/>
  <c r="B30" i="73" a="1"/>
  <c r="BZ15" i="70"/>
  <c r="BZ17" i="70"/>
  <c r="BZ14" i="70"/>
  <c r="AK30" i="73" s="1" a="1"/>
  <c r="BZ16" i="70"/>
  <c r="AK32" i="73" s="1"/>
  <c r="AP32" i="73" s="1"/>
  <c r="B14" i="73"/>
  <c r="AZ17" i="70"/>
  <c r="AZ16" i="70"/>
  <c r="AZ15" i="70"/>
  <c r="AZ14" i="70"/>
  <c r="L45" i="33"/>
  <c r="K45" i="33"/>
  <c r="CB14" i="70"/>
  <c r="CB15" i="70"/>
  <c r="CB16" i="70"/>
  <c r="CB17" i="70"/>
  <c r="K42" i="33"/>
  <c r="N83" i="22" s="1"/>
  <c r="I85" i="22" s="1"/>
  <c r="L42" i="33"/>
  <c r="BC14" i="70"/>
  <c r="BC16" i="70"/>
  <c r="BC15" i="70"/>
  <c r="BC17" i="70"/>
  <c r="CC17" i="70"/>
  <c r="CC14" i="70"/>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T15"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D110" i="48"/>
  <c r="I50" i="33"/>
  <c r="E94" i="48"/>
  <c r="AD50" i="33"/>
  <c r="K25" i="69"/>
  <c r="J22" i="69"/>
  <c r="K24" i="69"/>
  <c r="I25" i="69"/>
  <c r="K23" i="69"/>
  <c r="I24" i="69"/>
  <c r="H25" i="69"/>
  <c r="K22" i="69"/>
  <c r="I23" i="69"/>
  <c r="H24" i="69"/>
  <c r="I22" i="69"/>
  <c r="H23" i="69"/>
  <c r="J25" i="69"/>
  <c r="J23" i="69"/>
  <c r="H22" i="69"/>
  <c r="J24" i="69"/>
  <c r="B72" i="73"/>
  <c r="B70" i="73"/>
  <c r="B73" i="73"/>
  <c r="B71" i="73"/>
  <c r="O70" i="73"/>
  <c r="BE13" i="69" a="1"/>
  <c r="AC70" i="73" a="1"/>
  <c r="E50" i="33"/>
  <c r="AB70" i="73" a="1"/>
  <c r="AA70" i="73" a="1"/>
  <c r="BS13" i="69" a="1"/>
  <c r="Z68" i="73"/>
  <c r="Z70" i="73" a="1"/>
  <c r="AK68" i="73"/>
  <c r="AK70" i="73"/>
  <c r="AP70" i="73" s="1"/>
  <c r="CE13" i="69" a="1"/>
  <c r="CA15" i="68"/>
  <c r="CA14" i="68"/>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AK88" i="73" s="1"/>
  <c r="BZ17" i="68"/>
  <c r="AK89" i="73" s="1"/>
  <c r="BZ14" i="68"/>
  <c r="AK86" i="73" s="1" a="1"/>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CB17" i="68"/>
  <c r="CB16" i="68"/>
  <c r="CB15" i="68"/>
  <c r="BN15" i="68"/>
  <c r="BN16" i="68"/>
  <c r="BN17" i="68"/>
  <c r="BN14" i="68"/>
  <c r="B96" i="73"/>
  <c r="B97" i="73"/>
  <c r="F40" i="73"/>
  <c r="F80" i="73"/>
  <c r="B38" i="73" a="1"/>
  <c r="B39" i="73" s="1"/>
  <c r="CH13" i="67"/>
  <c r="CE13" i="67"/>
  <c r="CG13" i="67"/>
  <c r="CF13" i="67"/>
  <c r="AB78" i="73" a="1"/>
  <c r="AB81" i="73" s="1"/>
  <c r="AI50" i="33"/>
  <c r="D104" i="48"/>
  <c r="O50" i="33"/>
  <c r="BG13" i="67"/>
  <c r="BF13" i="67"/>
  <c r="BE13" i="67"/>
  <c r="BH13" i="67"/>
  <c r="BT13" i="67"/>
  <c r="BU13" i="67"/>
  <c r="BV13" i="67"/>
  <c r="BS13" i="67"/>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A78" i="73" a="1"/>
  <c r="AV79" i="73"/>
  <c r="AV80" i="73"/>
  <c r="AV78" i="73"/>
  <c r="AV81" i="73"/>
  <c r="Z76" i="73"/>
  <c r="BS13" i="66" a="1"/>
  <c r="Z78" i="73" a="1"/>
  <c r="J77" i="73"/>
  <c r="H22" i="66" a="1"/>
  <c r="BO14" i="63"/>
  <c r="BO17" i="63"/>
  <c r="BO15" i="63"/>
  <c r="BO16" i="63"/>
  <c r="AB54" i="73" a="1"/>
  <c r="AA54" i="73" a="1"/>
  <c r="CA17" i="72"/>
  <c r="CA14" i="72"/>
  <c r="CA15" i="72"/>
  <c r="CA16" i="72"/>
  <c r="CA16" i="63"/>
  <c r="CA17" i="63"/>
  <c r="CA14" i="63"/>
  <c r="CA15" i="63"/>
  <c r="BS13" i="64" a="1"/>
  <c r="Z52" i="73"/>
  <c r="Z54" i="73" a="1"/>
  <c r="AA62" i="73" a="1"/>
  <c r="F24" i="73"/>
  <c r="BC16" i="72"/>
  <c r="BC15" i="72"/>
  <c r="BC17" i="72"/>
  <c r="BC14" i="72"/>
  <c r="AC62" i="73" a="1"/>
  <c r="AW78" i="73"/>
  <c r="AW79" i="73"/>
  <c r="AW80" i="73"/>
  <c r="AW81" i="73"/>
  <c r="AD45" i="33"/>
  <c r="AC45" i="33"/>
  <c r="Z60" i="73"/>
  <c r="BS13" i="65" a="1"/>
  <c r="Z62" i="73" a="1"/>
  <c r="BZ15" i="72"/>
  <c r="BZ16" i="72"/>
  <c r="BZ14" i="72"/>
  <c r="BZ17" i="72"/>
  <c r="BE13" i="66" a="1"/>
  <c r="O78" i="73"/>
  <c r="AD42" i="33"/>
  <c r="AC42" i="33"/>
  <c r="N95" i="22" s="1"/>
  <c r="I90" i="22" s="1"/>
  <c r="BQ15" i="63"/>
  <c r="BQ16" i="63"/>
  <c r="BQ17" i="63"/>
  <c r="BQ14" i="63"/>
  <c r="CC17" i="72"/>
  <c r="CC14" i="72"/>
  <c r="CC16" i="72"/>
  <c r="CC15" i="72"/>
  <c r="O44" i="33"/>
  <c r="N44" i="33"/>
  <c r="CB14" i="63"/>
  <c r="CB17" i="63"/>
  <c r="CB15" i="63"/>
  <c r="CB16" i="63"/>
  <c r="E6" i="45"/>
  <c r="H6" i="45" s="1"/>
  <c r="AZ14" i="72"/>
  <c r="AZ15" i="72"/>
  <c r="AZ17" i="72"/>
  <c r="AZ16" i="72"/>
  <c r="BC14" i="63"/>
  <c r="BC17" i="63"/>
  <c r="BC16" i="63"/>
  <c r="BC15" i="63"/>
  <c r="AC78" i="73" a="1"/>
  <c r="AB62" i="73" a="1"/>
  <c r="AK52" i="73"/>
  <c r="AK54" i="73"/>
  <c r="AP54" i="73" s="1"/>
  <c r="CE13" i="64" a="1"/>
  <c r="BP17" i="63"/>
  <c r="BP14" i="63"/>
  <c r="BP16" i="63"/>
  <c r="BP15" i="63"/>
  <c r="H43" i="33"/>
  <c r="N82" i="22" s="1"/>
  <c r="J79" i="22" s="1"/>
  <c r="I43" i="33"/>
  <c r="BB14" i="72"/>
  <c r="BB16" i="72"/>
  <c r="BB15" i="72"/>
  <c r="BB17" i="72"/>
  <c r="BA17" i="63"/>
  <c r="BA15" i="63"/>
  <c r="BA16" i="63"/>
  <c r="BA14" i="63"/>
  <c r="AM50" i="33"/>
  <c r="E112" i="48"/>
  <c r="BP15" i="72"/>
  <c r="BP14" i="72"/>
  <c r="BP16" i="72"/>
  <c r="BP17" i="72"/>
  <c r="T56" i="73"/>
  <c r="AK62" i="73"/>
  <c r="AP62" i="73" s="1"/>
  <c r="CE13" i="65" a="1"/>
  <c r="AK60" i="73"/>
  <c r="BZ16" i="63"/>
  <c r="BZ14" i="63"/>
  <c r="BZ17" i="63"/>
  <c r="BZ15" i="63"/>
  <c r="BE13" i="65" a="1"/>
  <c r="AP50" i="33"/>
  <c r="BN17" i="72"/>
  <c r="BN16" i="72"/>
  <c r="BN15" i="72"/>
  <c r="BN14" i="72"/>
  <c r="BQ16" i="72"/>
  <c r="BQ15" i="72"/>
  <c r="BQ17" i="72"/>
  <c r="BQ14" i="72"/>
  <c r="W50" i="33"/>
  <c r="D106" i="48"/>
  <c r="AC54" i="73" a="1"/>
  <c r="J37" i="73"/>
  <c r="H22" i="72" a="1"/>
  <c r="BA15" i="72"/>
  <c r="BA16" i="72"/>
  <c r="BA14" i="72"/>
  <c r="BA17" i="72"/>
  <c r="BB17" i="63"/>
  <c r="BB14" i="63"/>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T73" i="73" l="1"/>
  <c r="T96" i="73"/>
  <c r="T80" i="73"/>
  <c r="T81" i="73"/>
  <c r="T95" i="73"/>
  <c r="T55" i="73"/>
  <c r="AK41" i="73"/>
  <c r="M54" i="73"/>
  <c r="M55" i="73"/>
  <c r="R22" i="73" a="1"/>
  <c r="R22" i="73" s="1"/>
  <c r="AL22" i="73" a="1"/>
  <c r="AL22" i="73" s="1"/>
  <c r="J72" i="73"/>
  <c r="P30" i="73" a="1"/>
  <c r="P32" i="73" s="1"/>
  <c r="AM30" i="73" a="1"/>
  <c r="AM33" i="73" s="1"/>
  <c r="Q33" i="73"/>
  <c r="F46" i="73"/>
  <c r="R8" i="73"/>
  <c r="AN8" i="73"/>
  <c r="P46" i="73" a="1"/>
  <c r="P48" i="73" s="1"/>
  <c r="Q47" i="73"/>
  <c r="AN62" i="73"/>
  <c r="AN65" i="73"/>
  <c r="Q22" i="73" a="1"/>
  <c r="Q22" i="73" s="1"/>
  <c r="Q38" i="73"/>
  <c r="Q38" i="73" a="1"/>
  <c r="Q39" i="73" s="1"/>
  <c r="Q23" i="73"/>
  <c r="O41" i="73"/>
  <c r="AL24" i="73"/>
  <c r="T14" i="73"/>
  <c r="R9" i="73"/>
  <c r="AN6" i="73" a="1"/>
  <c r="AN7" i="73" s="1"/>
  <c r="AN63" i="73"/>
  <c r="AM14" i="73"/>
  <c r="O65" i="73"/>
  <c r="AM17" i="73"/>
  <c r="AL57" i="73"/>
  <c r="O30" i="73" a="1"/>
  <c r="O33" i="73" s="1"/>
  <c r="AL6" i="73" a="1"/>
  <c r="AL6" i="73" s="1"/>
  <c r="Q46" i="73" a="1"/>
  <c r="Q49" i="73" s="1"/>
  <c r="AL46" i="73" a="1"/>
  <c r="AL47" i="73" s="1"/>
  <c r="AL54" i="73"/>
  <c r="R79" i="73"/>
  <c r="T79" i="73" s="1"/>
  <c r="AN54" i="73"/>
  <c r="R78" i="73"/>
  <c r="T78" i="73" s="1"/>
  <c r="R70" i="73"/>
  <c r="AN16" i="73"/>
  <c r="AN17" i="73"/>
  <c r="K72" i="73"/>
  <c r="AL9" i="73"/>
  <c r="O49" i="73"/>
  <c r="AN55" i="73"/>
  <c r="AL15" i="73"/>
  <c r="AM54" i="73"/>
  <c r="AN56" i="73"/>
  <c r="R72" i="73"/>
  <c r="T72" i="73" s="1"/>
  <c r="AM15" i="73"/>
  <c r="O38" i="73" a="1"/>
  <c r="O39" i="73" s="1"/>
  <c r="Q25" i="73"/>
  <c r="AL38" i="73" a="1"/>
  <c r="AL40" i="73" s="1"/>
  <c r="AN86" i="73" a="1"/>
  <c r="AN87" i="73" s="1"/>
  <c r="AN30" i="73" a="1"/>
  <c r="AN33" i="73" s="1"/>
  <c r="AL8" i="73"/>
  <c r="O48" i="73"/>
  <c r="AK46" i="73" a="1"/>
  <c r="AK49" i="73" s="1"/>
  <c r="AP49" i="73" s="1"/>
  <c r="AM46" i="73"/>
  <c r="AM46" i="73" a="1"/>
  <c r="AM49" i="73" s="1"/>
  <c r="AL49" i="73"/>
  <c r="R71" i="73"/>
  <c r="T71" i="73" s="1"/>
  <c r="AN14" i="73"/>
  <c r="P70" i="73"/>
  <c r="R54" i="73"/>
  <c r="T54" i="73" s="1"/>
  <c r="P38" i="73"/>
  <c r="P38" i="73" a="1"/>
  <c r="P39" i="73" s="1"/>
  <c r="AM23" i="73"/>
  <c r="J94" i="73" a="1"/>
  <c r="L96" i="73" s="1"/>
  <c r="AS93" i="73"/>
  <c r="Q86" i="73" a="1"/>
  <c r="Q87" i="73" s="1"/>
  <c r="M72" i="73"/>
  <c r="J14" i="73"/>
  <c r="J14" i="73" a="1"/>
  <c r="M17" i="73" s="1"/>
  <c r="Q7" i="73"/>
  <c r="O47" i="73"/>
  <c r="AK47" i="73"/>
  <c r="AP47" i="73" s="1"/>
  <c r="AM47" i="73"/>
  <c r="AM80" i="73"/>
  <c r="AM78" i="73"/>
  <c r="P55" i="73"/>
  <c r="P57" i="73"/>
  <c r="Q24" i="73"/>
  <c r="AQ93" i="73" a="1"/>
  <c r="AR93" i="73" s="1"/>
  <c r="AM88" i="73"/>
  <c r="O86" i="73" a="1"/>
  <c r="O87" i="73" s="1"/>
  <c r="L70" i="73"/>
  <c r="K15" i="73"/>
  <c r="Q6" i="73" a="1"/>
  <c r="Q6" i="73" s="1"/>
  <c r="O7" i="73"/>
  <c r="P6" i="73" a="1"/>
  <c r="P7" i="73" s="1"/>
  <c r="P54" i="73"/>
  <c r="Q70" i="73"/>
  <c r="O64" i="73"/>
  <c r="T64" i="73" s="1"/>
  <c r="AM56" i="73"/>
  <c r="AM81" i="73"/>
  <c r="AL56" i="73"/>
  <c r="J55" i="73"/>
  <c r="AM24" i="73"/>
  <c r="AM22" i="73" a="1"/>
  <c r="AM22" i="73" s="1"/>
  <c r="AK38" i="73" a="1"/>
  <c r="AM89" i="73"/>
  <c r="M73" i="73"/>
  <c r="L15" i="73"/>
  <c r="R32" i="73"/>
  <c r="Q8" i="73"/>
  <c r="O9" i="73"/>
  <c r="O63" i="73"/>
  <c r="T63" i="73" s="1"/>
  <c r="AM57" i="73"/>
  <c r="Q94" i="73"/>
  <c r="M15" i="73"/>
  <c r="AM25" i="73"/>
  <c r="P22" i="73"/>
  <c r="P22" i="73" a="1"/>
  <c r="AK40" i="73"/>
  <c r="AN22" i="73" a="1"/>
  <c r="AN24" i="73" s="1"/>
  <c r="J95" i="73"/>
  <c r="AM86" i="73"/>
  <c r="AM86" i="73" a="1"/>
  <c r="AM87" i="73" s="1"/>
  <c r="L72" i="73"/>
  <c r="R30" i="73" a="1"/>
  <c r="R31" i="73" s="1"/>
  <c r="AK33" i="73"/>
  <c r="AP33" i="73" s="1"/>
  <c r="O8" i="73"/>
  <c r="L21" i="73"/>
  <c r="Q65" i="73"/>
  <c r="R86" i="73" a="1"/>
  <c r="R88" i="73" s="1"/>
  <c r="O88" i="73"/>
  <c r="J70" i="73" a="1"/>
  <c r="J70" i="73" s="1"/>
  <c r="AK31" i="73"/>
  <c r="AP31" i="73" s="1"/>
  <c r="AN47" i="73"/>
  <c r="P96" i="73"/>
  <c r="AK63" i="73"/>
  <c r="AP63" i="73" s="1"/>
  <c r="AN78" i="73"/>
  <c r="Q57" i="73"/>
  <c r="T57" i="73" s="1"/>
  <c r="O25" i="73"/>
  <c r="AK39" i="73"/>
  <c r="AP39" i="73" s="1"/>
  <c r="J96" i="73"/>
  <c r="M65" i="73"/>
  <c r="L71" i="73"/>
  <c r="AN48" i="73"/>
  <c r="R46" i="73" a="1"/>
  <c r="R48" i="73" s="1"/>
  <c r="O94" i="73"/>
  <c r="T94" i="73" s="1"/>
  <c r="AL81" i="73"/>
  <c r="R16" i="73"/>
  <c r="T16" i="73" s="1"/>
  <c r="R38" i="73" a="1"/>
  <c r="R40" i="73" s="1"/>
  <c r="K96" i="73"/>
  <c r="AK25" i="73"/>
  <c r="AP25" i="73" s="1"/>
  <c r="R23" i="73"/>
  <c r="AN40" i="73"/>
  <c r="L73" i="73"/>
  <c r="J15" i="73"/>
  <c r="Q31" i="73"/>
  <c r="AK6" i="73" a="1"/>
  <c r="AK6" i="73" s="1"/>
  <c r="AP6" i="73" s="1"/>
  <c r="AM7" i="73"/>
  <c r="AN46" i="73" a="1"/>
  <c r="AN46" i="73" s="1"/>
  <c r="AL16" i="73"/>
  <c r="Q97" i="73"/>
  <c r="T97" i="73" s="1"/>
  <c r="J54" i="73" a="1"/>
  <c r="J57" i="73" s="1"/>
  <c r="Q89" i="73"/>
  <c r="P24" i="73"/>
  <c r="J62" i="73" a="1"/>
  <c r="J65" i="73" s="1"/>
  <c r="P25" i="73"/>
  <c r="L57" i="73"/>
  <c r="J63" i="73"/>
  <c r="AK22" i="73" a="1"/>
  <c r="AK23" i="73" s="1"/>
  <c r="AP23" i="73" s="1"/>
  <c r="Q41" i="73"/>
  <c r="R24" i="73"/>
  <c r="AN38" i="73"/>
  <c r="AN38" i="73" a="1"/>
  <c r="AN39" i="73" s="1"/>
  <c r="J71" i="73"/>
  <c r="L16" i="73"/>
  <c r="AL30" i="73" a="1"/>
  <c r="AL31" i="73" s="1"/>
  <c r="Q32" i="73"/>
  <c r="AM6" i="73"/>
  <c r="AM6" i="73" a="1"/>
  <c r="AM8" i="73" s="1"/>
  <c r="AN49" i="73"/>
  <c r="AN72" i="73"/>
  <c r="Q62" i="73"/>
  <c r="T62" i="73" s="1"/>
  <c r="AN71" i="73"/>
  <c r="F22" i="73"/>
  <c r="AL86" i="73"/>
  <c r="AL86" i="73" a="1"/>
  <c r="AL89" i="73" s="1"/>
  <c r="AL7" i="73"/>
  <c r="O22" i="73" a="1"/>
  <c r="O24" i="73" s="1"/>
  <c r="L55" i="73"/>
  <c r="P23" i="73"/>
  <c r="J64" i="73"/>
  <c r="AK24" i="73"/>
  <c r="AP24" i="73" s="1"/>
  <c r="R25" i="73"/>
  <c r="AL23" i="73"/>
  <c r="AM38" i="73" a="1"/>
  <c r="AM38" i="73" s="1"/>
  <c r="U93" i="73" a="1"/>
  <c r="X93" i="73" s="1"/>
  <c r="AK87" i="73"/>
  <c r="AP87" i="73" s="1"/>
  <c r="P86" i="73"/>
  <c r="P86" i="73" a="1"/>
  <c r="P89" i="73" s="1"/>
  <c r="K70" i="73"/>
  <c r="K17" i="73"/>
  <c r="P31" i="73"/>
  <c r="AM31" i="73"/>
  <c r="Q30" i="73"/>
  <c r="Q30" i="73" a="1"/>
  <c r="R6" i="73"/>
  <c r="R6" i="73" a="1"/>
  <c r="R7" i="73" s="1"/>
  <c r="AN9" i="73"/>
  <c r="AM9" i="73"/>
  <c r="P47" i="73"/>
  <c r="P95" i="73"/>
  <c r="F4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AE17" i="73" s="1"/>
  <c r="Z14" i="73"/>
  <c r="AE14" i="73" s="1"/>
  <c r="BE21" i="65"/>
  <c r="BF21" i="65"/>
  <c r="BG21" i="65"/>
  <c r="BH21" i="65"/>
  <c r="AP89" i="73"/>
  <c r="Z15" i="73"/>
  <c r="AE15" i="73" s="1"/>
  <c r="AP88" i="73"/>
  <c r="AA50" i="33"/>
  <c r="E98" i="48"/>
  <c r="I24" i="71"/>
  <c r="H25" i="71"/>
  <c r="J24" i="71"/>
  <c r="I22" i="71"/>
  <c r="K25" i="71"/>
  <c r="K23" i="71"/>
  <c r="H24" i="71"/>
  <c r="J22" i="71"/>
  <c r="I25" i="71"/>
  <c r="I23" i="71"/>
  <c r="J23" i="71"/>
  <c r="H22" i="7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K23" i="61"/>
  <c r="I25" i="61"/>
  <c r="J25" i="61"/>
  <c r="K25" i="61"/>
  <c r="I22" i="61"/>
  <c r="J24" i="61"/>
  <c r="K22" i="61"/>
  <c r="H25" i="61"/>
  <c r="H24" i="61"/>
  <c r="J23" i="61"/>
  <c r="I24" i="61"/>
  <c r="H23" i="61"/>
  <c r="K24" i="61"/>
  <c r="AB6" i="73" a="1"/>
  <c r="D94" i="48"/>
  <c r="H50" i="33"/>
  <c r="AA6" i="73" a="1"/>
  <c r="CE13" i="61" a="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BF13" i="62"/>
  <c r="BG13" i="62"/>
  <c r="CE13" i="62"/>
  <c r="CH13" i="62"/>
  <c r="CF13" i="62"/>
  <c r="CG13" i="62"/>
  <c r="BS13" i="62"/>
  <c r="BV13" i="62"/>
  <c r="BU13" i="62"/>
  <c r="BT13" i="62"/>
  <c r="E92" i="47"/>
  <c r="E92" i="28"/>
  <c r="D92" i="28" s="1"/>
  <c r="BV13" i="69"/>
  <c r="BS13" i="69"/>
  <c r="BT13" i="69"/>
  <c r="BU13" i="69"/>
  <c r="BF13" i="69"/>
  <c r="BH13" i="69"/>
  <c r="BG13" i="69"/>
  <c r="BE13" i="69"/>
  <c r="CG13" i="69"/>
  <c r="CE13" i="69"/>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D108" i="48"/>
  <c r="AB86" i="73" a="1"/>
  <c r="BS13" i="68" a="1"/>
  <c r="Z86" i="73" a="1"/>
  <c r="Z84" i="73"/>
  <c r="AB79" i="73"/>
  <c r="B41" i="73"/>
  <c r="T25" i="73"/>
  <c r="AB80" i="73"/>
  <c r="AP41" i="73"/>
  <c r="B38" i="73"/>
  <c r="B40" i="73"/>
  <c r="AC38" i="73" a="1"/>
  <c r="AC39" i="73" s="1"/>
  <c r="AB78" i="73"/>
  <c r="C101" i="47"/>
  <c r="C101" i="28"/>
  <c r="B101" i="28" s="1"/>
  <c r="AF93" i="73" a="1"/>
  <c r="BS14" i="67" a="1"/>
  <c r="BE14" i="67" a="1"/>
  <c r="U93" i="73"/>
  <c r="E94" i="47"/>
  <c r="E94" i="28"/>
  <c r="D94" i="28" s="1"/>
  <c r="AQ93" i="73"/>
  <c r="CE14" i="67" a="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K25" i="63"/>
  <c r="K24" i="63"/>
  <c r="K23" i="63"/>
  <c r="K22" i="63"/>
  <c r="J25" i="63"/>
  <c r="J24" i="63"/>
  <c r="J23" i="63"/>
  <c r="J22" i="63"/>
  <c r="I25" i="63"/>
  <c r="I24" i="63"/>
  <c r="I23" i="63"/>
  <c r="I22" i="63"/>
  <c r="R50" i="33"/>
  <c r="E109" i="48"/>
  <c r="BH13" i="66"/>
  <c r="BG13" i="66"/>
  <c r="BF13" i="66"/>
  <c r="BE13" i="66"/>
  <c r="BF13" i="64"/>
  <c r="BE13" i="64"/>
  <c r="BH13" i="64"/>
  <c r="BG13" i="64"/>
  <c r="AK20" i="73"/>
  <c r="CE13" i="63" a="1"/>
  <c r="AK22" i="73"/>
  <c r="AP22" i="73" s="1"/>
  <c r="Z56" i="73"/>
  <c r="Z57" i="73"/>
  <c r="Z55" i="73"/>
  <c r="Z54" i="73"/>
  <c r="AE54" i="73" s="1"/>
  <c r="Z81" i="73"/>
  <c r="AE81" i="73" s="1"/>
  <c r="Z79" i="73"/>
  <c r="Z80" i="73"/>
  <c r="Z78" i="73"/>
  <c r="AE78" i="73" s="1"/>
  <c r="AA78" i="73"/>
  <c r="AA79" i="73"/>
  <c r="AA80" i="73"/>
  <c r="AA81" i="73"/>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AP40" i="73"/>
  <c r="BS13" i="66"/>
  <c r="BT13" i="66"/>
  <c r="BU13" i="66"/>
  <c r="BV13" i="66"/>
  <c r="CE13" i="66"/>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BE13" i="63" a="1"/>
  <c r="O22" i="73"/>
  <c r="AC50" i="33"/>
  <c r="D101" i="48"/>
  <c r="BF13" i="65"/>
  <c r="BE13" i="65"/>
  <c r="BH13" i="65"/>
  <c r="BG13" i="65"/>
  <c r="CH13" i="64"/>
  <c r="CE13" i="64"/>
  <c r="CG13" i="64"/>
  <c r="CF13" i="64"/>
  <c r="AC79" i="73"/>
  <c r="AC81" i="73"/>
  <c r="AC80" i="73"/>
  <c r="AC78" i="73"/>
  <c r="O38" i="73"/>
  <c r="BE13" i="72" a="1"/>
  <c r="B22" i="73"/>
  <c r="B23" i="73"/>
  <c r="B24" i="73"/>
  <c r="B25" i="73"/>
  <c r="BS13" i="72" a="1"/>
  <c r="Z36" i="73"/>
  <c r="Z38" i="73" a="1"/>
  <c r="CF13" i="65"/>
  <c r="CH13" i="65"/>
  <c r="CE13" i="65"/>
  <c r="CG13" i="65"/>
  <c r="E102" i="28"/>
  <c r="D102" i="28" s="1"/>
  <c r="E102" i="47"/>
  <c r="Z62" i="73"/>
  <c r="AE62" i="73" s="1"/>
  <c r="Z65" i="73"/>
  <c r="Z64" i="73"/>
  <c r="AE64" i="73" s="1"/>
  <c r="Z63" i="73"/>
  <c r="AE63" i="73" s="1"/>
  <c r="AA57" i="73"/>
  <c r="AA54" i="73"/>
  <c r="AA55" i="73"/>
  <c r="AA56" i="73"/>
  <c r="BS13" i="63" a="1"/>
  <c r="Z20" i="73"/>
  <c r="Z22" i="73" a="1"/>
  <c r="T24" i="73" l="1"/>
  <c r="T8" i="73"/>
  <c r="T70" i="73"/>
  <c r="T7" i="73"/>
  <c r="W61" i="73"/>
  <c r="AN86" i="73"/>
  <c r="L81" i="73"/>
  <c r="V13" i="73"/>
  <c r="AR77" i="73"/>
  <c r="M94" i="73"/>
  <c r="AM32" i="73"/>
  <c r="R38" i="73"/>
  <c r="R86" i="73"/>
  <c r="J94" i="73"/>
  <c r="M96" i="73"/>
  <c r="AL48" i="73"/>
  <c r="T65" i="73"/>
  <c r="AM30" i="73"/>
  <c r="O23" i="73"/>
  <c r="T23" i="73" s="1"/>
  <c r="U13" i="73" a="1"/>
  <c r="X13" i="73" s="1"/>
  <c r="T22" i="73"/>
  <c r="U77" i="73" a="1"/>
  <c r="W77" i="73" s="1"/>
  <c r="J6" i="73" a="1"/>
  <c r="J7" i="73" s="1"/>
  <c r="J48" i="73"/>
  <c r="AN22" i="73"/>
  <c r="R87" i="73"/>
  <c r="T87" i="73" s="1"/>
  <c r="AN25" i="73"/>
  <c r="AM48" i="73"/>
  <c r="L63" i="73"/>
  <c r="L54" i="73"/>
  <c r="AQ77" i="73" a="1"/>
  <c r="AS77" i="73" s="1"/>
  <c r="M39" i="73"/>
  <c r="V77" i="73"/>
  <c r="M25" i="73"/>
  <c r="T6" i="73"/>
  <c r="AL30" i="73"/>
  <c r="J62" i="73"/>
  <c r="AL33" i="73"/>
  <c r="O89" i="73"/>
  <c r="AN89" i="73"/>
  <c r="R41" i="73"/>
  <c r="T41" i="73" s="1"/>
  <c r="AL38" i="73"/>
  <c r="AL46" i="73"/>
  <c r="M57" i="73"/>
  <c r="P46" i="73"/>
  <c r="P30" i="73"/>
  <c r="K56" i="73"/>
  <c r="V61" i="73"/>
  <c r="U53" i="73" a="1"/>
  <c r="V53" i="73" s="1"/>
  <c r="J22" i="73" a="1"/>
  <c r="J23" i="73" s="1"/>
  <c r="J86" i="73" a="1"/>
  <c r="L87" i="73" s="1"/>
  <c r="M49" i="73"/>
  <c r="M64" i="73"/>
  <c r="L56" i="73"/>
  <c r="R49" i="73"/>
  <c r="T49" i="73" s="1"/>
  <c r="R89" i="73"/>
  <c r="P8" i="73"/>
  <c r="W93" i="73"/>
  <c r="J16" i="73"/>
  <c r="T38" i="73"/>
  <c r="J78" i="73" a="1"/>
  <c r="L80" i="73" s="1"/>
  <c r="M40" i="73"/>
  <c r="J79" i="73"/>
  <c r="M41" i="73"/>
  <c r="X77" i="73"/>
  <c r="P9" i="73"/>
  <c r="K63" i="73"/>
  <c r="O31" i="73"/>
  <c r="T31" i="73" s="1"/>
  <c r="Q46" i="73"/>
  <c r="Q48" i="73"/>
  <c r="T48" i="73" s="1"/>
  <c r="L94" i="73"/>
  <c r="P40" i="73"/>
  <c r="K39" i="73"/>
  <c r="J24" i="73"/>
  <c r="J87" i="73"/>
  <c r="M33" i="73"/>
  <c r="P87" i="73"/>
  <c r="M63" i="73"/>
  <c r="P88" i="73"/>
  <c r="R46" i="73"/>
  <c r="T46" i="73" s="1"/>
  <c r="AK8" i="73"/>
  <c r="AP8" i="73" s="1"/>
  <c r="K57" i="73"/>
  <c r="AT93" i="73"/>
  <c r="M97" i="73"/>
  <c r="R33" i="73"/>
  <c r="T33" i="73" s="1"/>
  <c r="J56" i="73"/>
  <c r="AN31" i="73"/>
  <c r="P49" i="73"/>
  <c r="AL25" i="73"/>
  <c r="P33" i="73"/>
  <c r="V93" i="73"/>
  <c r="K62" i="73"/>
  <c r="K94" i="73"/>
  <c r="R47" i="73"/>
  <c r="T47" i="73" s="1"/>
  <c r="K97" i="73"/>
  <c r="AN23" i="73"/>
  <c r="K65" i="73"/>
  <c r="O32" i="73"/>
  <c r="T32" i="73" s="1"/>
  <c r="J97" i="73"/>
  <c r="L17" i="73"/>
  <c r="O40" i="73"/>
  <c r="J17" i="73"/>
  <c r="K95" i="73"/>
  <c r="AK48" i="73"/>
  <c r="AP48" i="73" s="1"/>
  <c r="AQ61" i="73" a="1"/>
  <c r="AS61" i="73" s="1"/>
  <c r="K22" i="73"/>
  <c r="J88" i="73"/>
  <c r="AT69" i="73"/>
  <c r="J31" i="73"/>
  <c r="L7" i="73"/>
  <c r="M95" i="73"/>
  <c r="L95" i="73"/>
  <c r="AM39" i="73"/>
  <c r="AK9" i="73"/>
  <c r="AP9" i="73" s="1"/>
  <c r="R39" i="73"/>
  <c r="T39" i="73" s="1"/>
  <c r="K54" i="73"/>
  <c r="AL39" i="73"/>
  <c r="AN6" i="73"/>
  <c r="K71" i="73"/>
  <c r="AM40" i="73"/>
  <c r="K73" i="73"/>
  <c r="X53" i="73"/>
  <c r="K40" i="73"/>
  <c r="K79" i="73"/>
  <c r="AM41" i="73"/>
  <c r="J54" i="73"/>
  <c r="AL32" i="73"/>
  <c r="AK7" i="73"/>
  <c r="AP7" i="73" s="1"/>
  <c r="R30" i="73"/>
  <c r="T30" i="73" s="1"/>
  <c r="AL41" i="73"/>
  <c r="K55" i="73"/>
  <c r="AN30" i="73"/>
  <c r="AL88" i="73"/>
  <c r="AN32" i="73"/>
  <c r="U61" i="73" a="1"/>
  <c r="AN88" i="73"/>
  <c r="J38" i="73" a="1"/>
  <c r="K41" i="73" s="1"/>
  <c r="AT61" i="73"/>
  <c r="J41" i="73"/>
  <c r="AQ53" i="73" a="1"/>
  <c r="AT53" i="73" s="1"/>
  <c r="K80" i="73"/>
  <c r="L38" i="73"/>
  <c r="K24" i="73"/>
  <c r="J89" i="73"/>
  <c r="AQ69" i="73" a="1"/>
  <c r="AR69" i="73" s="1"/>
  <c r="K16" i="73"/>
  <c r="M16" i="73"/>
  <c r="K64" i="73"/>
  <c r="P6" i="73"/>
  <c r="AL87" i="73"/>
  <c r="Q9" i="73"/>
  <c r="T9" i="73" s="1"/>
  <c r="M14" i="73"/>
  <c r="L64" i="73"/>
  <c r="Q88" i="73"/>
  <c r="T88" i="73" s="1"/>
  <c r="L14" i="73"/>
  <c r="L62" i="73"/>
  <c r="P41" i="73"/>
  <c r="AS69" i="73"/>
  <c r="AR13" i="73"/>
  <c r="J30" i="73" a="1"/>
  <c r="K31" i="73" s="1"/>
  <c r="L49" i="73"/>
  <c r="M71" i="73"/>
  <c r="J73" i="73"/>
  <c r="K14" i="73"/>
  <c r="M56" i="73"/>
  <c r="AN41" i="73"/>
  <c r="Q86" i="73"/>
  <c r="L97" i="73"/>
  <c r="U69" i="73" a="1"/>
  <c r="W69" i="73" s="1"/>
  <c r="AT13" i="73"/>
  <c r="X61" i="73"/>
  <c r="L79" i="73"/>
  <c r="L41" i="73"/>
  <c r="L23" i="73"/>
  <c r="K86" i="73"/>
  <c r="AQ13" i="73" a="1"/>
  <c r="AS13" i="73" s="1"/>
  <c r="J46" i="73" a="1"/>
  <c r="K48" i="73" s="1"/>
  <c r="M70" i="73"/>
  <c r="Q40" i="73"/>
  <c r="W13" i="73"/>
  <c r="K33" i="73"/>
  <c r="L47" i="73"/>
  <c r="M62" i="73"/>
  <c r="L65" i="73"/>
  <c r="C103" i="28"/>
  <c r="B103" i="28" s="1"/>
  <c r="C103" i="47"/>
  <c r="J103" i="47" s="1"/>
  <c r="BE22" i="62" a="1"/>
  <c r="BE25" i="62" s="1"/>
  <c r="BH21" i="72"/>
  <c r="BE21" i="61"/>
  <c r="BG21" i="61"/>
  <c r="BF21" i="61"/>
  <c r="BF21" i="72"/>
  <c r="BG21" i="68"/>
  <c r="BF21" i="68"/>
  <c r="BE21" i="68"/>
  <c r="BE21" i="72"/>
  <c r="BF21" i="70"/>
  <c r="BE21" i="70"/>
  <c r="BH21" i="70"/>
  <c r="BE22" i="67" a="1"/>
  <c r="BE22" i="65" a="1"/>
  <c r="AE65" i="73"/>
  <c r="AF13" i="73" a="1"/>
  <c r="AI13" i="73" s="1"/>
  <c r="BH13" i="71"/>
  <c r="BG13" i="71"/>
  <c r="BF13" i="71"/>
  <c r="BE13" i="71"/>
  <c r="U45" i="73" s="1" a="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BH13" i="61"/>
  <c r="BF13" i="61"/>
  <c r="D28" i="45"/>
  <c r="G28" i="45"/>
  <c r="P28" i="45" s="1"/>
  <c r="F28" i="45"/>
  <c r="N28" i="45" s="1"/>
  <c r="E28" i="45"/>
  <c r="C28" i="45"/>
  <c r="I28" i="45"/>
  <c r="CE13" i="6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CH13" i="70"/>
  <c r="CG13" i="70"/>
  <c r="BU13" i="70"/>
  <c r="BT13" i="70"/>
  <c r="BV13" i="70"/>
  <c r="BS13" i="70"/>
  <c r="AB32" i="73"/>
  <c r="AB30" i="73"/>
  <c r="AB31" i="73"/>
  <c r="AB33" i="73"/>
  <c r="C96" i="47"/>
  <c r="C96" i="28"/>
  <c r="B96" i="28" s="1"/>
  <c r="Z30" i="73"/>
  <c r="AE30" i="73" s="1"/>
  <c r="Z33" i="73"/>
  <c r="Z32" i="73"/>
  <c r="AE32" i="73" s="1"/>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BE22" i="62"/>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BH17" i="67"/>
  <c r="BF17" i="67"/>
  <c r="BH16" i="67"/>
  <c r="BF16" i="67"/>
  <c r="BH15" i="67"/>
  <c r="BF15" i="67"/>
  <c r="BH14" i="67"/>
  <c r="BF14" i="67"/>
  <c r="BG17" i="67"/>
  <c r="BE17" i="67"/>
  <c r="BG16" i="67"/>
  <c r="BE16" i="67"/>
  <c r="BG15" i="67"/>
  <c r="BE15" i="67"/>
  <c r="BG14" i="67"/>
  <c r="BE14" i="67"/>
  <c r="AC22" i="73"/>
  <c r="CF15" i="67"/>
  <c r="CH15" i="67"/>
  <c r="CF16" i="67"/>
  <c r="CH14" i="67"/>
  <c r="CF14" i="67"/>
  <c r="CH16" i="67"/>
  <c r="CE16" i="67"/>
  <c r="CG15" i="67"/>
  <c r="CE15" i="67"/>
  <c r="CG17" i="67"/>
  <c r="CE14" i="67"/>
  <c r="CG16" i="67"/>
  <c r="CE17" i="67"/>
  <c r="CG14" i="67"/>
  <c r="CF17" i="67"/>
  <c r="CH17" i="67"/>
  <c r="BV15" i="67"/>
  <c r="BU14" i="67"/>
  <c r="BT16" i="67"/>
  <c r="BT17" i="67"/>
  <c r="BT14" i="67"/>
  <c r="BT15" i="67"/>
  <c r="BS16" i="67"/>
  <c r="BS17" i="67"/>
  <c r="BS14" i="67"/>
  <c r="BS15" i="67"/>
  <c r="BU17" i="67"/>
  <c r="BV16" i="67"/>
  <c r="BU15" i="67"/>
  <c r="BV14" i="67"/>
  <c r="BV17" i="67"/>
  <c r="BU16" i="67"/>
  <c r="AC23" i="73"/>
  <c r="AC25" i="73"/>
  <c r="AG93" i="73"/>
  <c r="AH93" i="73"/>
  <c r="AI93" i="73"/>
  <c r="AF93" i="73"/>
  <c r="AW103" i="47"/>
  <c r="DJ103" i="47"/>
  <c r="BW103" i="47"/>
  <c r="LW103" i="47"/>
  <c r="B103" i="47"/>
  <c r="GW103" i="47"/>
  <c r="IJ103" i="47"/>
  <c r="CJ103" i="47"/>
  <c r="EW103" i="47"/>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BH22" i="62" l="1"/>
  <c r="T86" i="73"/>
  <c r="BG24" i="62"/>
  <c r="T89" i="73"/>
  <c r="U37" i="73" a="1"/>
  <c r="AR45" i="73"/>
  <c r="X96" i="73"/>
  <c r="AQ29" i="73" a="1"/>
  <c r="AR29" i="73" s="1"/>
  <c r="AS45" i="73"/>
  <c r="L6" i="73"/>
  <c r="J6" i="73"/>
  <c r="AR95" i="73"/>
  <c r="V97" i="73"/>
  <c r="AQ45" i="73" a="1"/>
  <c r="M31" i="73"/>
  <c r="L33" i="73"/>
  <c r="X69" i="73"/>
  <c r="X5" i="73"/>
  <c r="AT45" i="73"/>
  <c r="M81" i="73"/>
  <c r="M89" i="73"/>
  <c r="L24" i="73"/>
  <c r="X97" i="73"/>
  <c r="DW103" i="47"/>
  <c r="HJ103" i="47"/>
  <c r="U94" i="73" a="1"/>
  <c r="U94" i="73" s="1"/>
  <c r="V85" i="73"/>
  <c r="U5" i="73" a="1"/>
  <c r="V5" i="73" s="1"/>
  <c r="M9" i="73"/>
  <c r="M6" i="73"/>
  <c r="AR61" i="73"/>
  <c r="J40" i="73"/>
  <c r="J78" i="73"/>
  <c r="J86" i="73"/>
  <c r="K9" i="73"/>
  <c r="M24" i="73"/>
  <c r="L78" i="73"/>
  <c r="X37" i="73"/>
  <c r="W94" i="73"/>
  <c r="W85" i="73"/>
  <c r="K78" i="73"/>
  <c r="J49" i="73"/>
  <c r="L31" i="73"/>
  <c r="U21" i="73" a="1"/>
  <c r="V21" i="73" s="1"/>
  <c r="GJ103" i="47"/>
  <c r="HW103" i="47"/>
  <c r="U95" i="73"/>
  <c r="X85" i="73"/>
  <c r="L89" i="73"/>
  <c r="J30" i="73"/>
  <c r="AS53" i="73"/>
  <c r="AR53" i="73"/>
  <c r="K8" i="73"/>
  <c r="K47" i="73"/>
  <c r="J22" i="73"/>
  <c r="M88" i="73"/>
  <c r="M38" i="73"/>
  <c r="K49" i="73"/>
  <c r="W21" i="73"/>
  <c r="W103" i="47"/>
  <c r="CW103" i="47"/>
  <c r="W95" i="73"/>
  <c r="AR85" i="73"/>
  <c r="L22" i="73"/>
  <c r="K30" i="73"/>
  <c r="L30" i="73"/>
  <c r="AT77" i="73"/>
  <c r="L46" i="73"/>
  <c r="M78" i="73"/>
  <c r="BJ103" i="47"/>
  <c r="FJ103" i="47"/>
  <c r="AQ94" i="73" a="1"/>
  <c r="AT94" i="73" s="1"/>
  <c r="U96" i="73"/>
  <c r="AT5" i="73"/>
  <c r="L40" i="73"/>
  <c r="L86" i="73"/>
  <c r="L88" i="73"/>
  <c r="M87" i="73"/>
  <c r="M22" i="73"/>
  <c r="W53" i="73"/>
  <c r="M80" i="73"/>
  <c r="M7" i="73"/>
  <c r="L9" i="73"/>
  <c r="IW103" i="47"/>
  <c r="KJ103" i="47"/>
  <c r="AS97" i="73"/>
  <c r="W96" i="73"/>
  <c r="AQ85" i="73" a="1"/>
  <c r="AT85" i="73" s="1"/>
  <c r="AS5" i="73"/>
  <c r="M86" i="73"/>
  <c r="M46" i="73"/>
  <c r="J25" i="73"/>
  <c r="M47" i="73"/>
  <c r="L32" i="73"/>
  <c r="KW103" i="47"/>
  <c r="FW103" i="47"/>
  <c r="U97" i="73"/>
  <c r="AR5" i="73"/>
  <c r="J46" i="73"/>
  <c r="K25" i="73"/>
  <c r="J47" i="73"/>
  <c r="J38" i="73"/>
  <c r="J8" i="73"/>
  <c r="J39" i="73"/>
  <c r="K46" i="73"/>
  <c r="M79" i="73"/>
  <c r="AR37" i="73"/>
  <c r="EJ103" i="47"/>
  <c r="JJ103" i="47"/>
  <c r="W97" i="73"/>
  <c r="AQ5" i="73" a="1"/>
  <c r="V45" i="73"/>
  <c r="K6" i="73"/>
  <c r="L39" i="73"/>
  <c r="J9" i="73"/>
  <c r="J80" i="73"/>
  <c r="K32" i="73"/>
  <c r="J81" i="73"/>
  <c r="M8" i="73"/>
  <c r="K38" i="73"/>
  <c r="K87" i="73"/>
  <c r="X95" i="73"/>
  <c r="V29" i="73"/>
  <c r="AS37" i="73"/>
  <c r="AQ37" i="73" a="1"/>
  <c r="AJ103" i="47"/>
  <c r="LJ103" i="47"/>
  <c r="V94" i="73"/>
  <c r="W45" i="73"/>
  <c r="J32" i="73"/>
  <c r="M48" i="73"/>
  <c r="K81" i="73"/>
  <c r="J33" i="73"/>
  <c r="T40" i="73"/>
  <c r="L48" i="73"/>
  <c r="M32" i="73"/>
  <c r="K7" i="73"/>
  <c r="L25" i="73"/>
  <c r="M23" i="73"/>
  <c r="V37" i="73"/>
  <c r="JW103" i="47"/>
  <c r="X94" i="73"/>
  <c r="X29" i="73"/>
  <c r="X45" i="73"/>
  <c r="L8" i="73"/>
  <c r="V69" i="73"/>
  <c r="K89" i="73"/>
  <c r="K88" i="73"/>
  <c r="M30" i="73"/>
  <c r="AT37" i="73"/>
  <c r="AQ21" i="73" a="1"/>
  <c r="AR21" i="73" s="1"/>
  <c r="W37" i="73"/>
  <c r="V95" i="73"/>
  <c r="U29" i="73" a="1"/>
  <c r="W29" i="73" s="1"/>
  <c r="K23"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LV103" i="47"/>
  <c r="KV103" i="47"/>
  <c r="JV103" i="47"/>
  <c r="EI103" i="47"/>
  <c r="EV103" i="47"/>
  <c r="I103" i="47"/>
  <c r="V103" i="47"/>
  <c r="HI103" i="47"/>
  <c r="CV103" i="47"/>
  <c r="IV103" i="47"/>
  <c r="HV103" i="47"/>
  <c r="FV103" i="47"/>
  <c r="KI103" i="47"/>
  <c r="GI103" i="47"/>
  <c r="CI103" i="47"/>
  <c r="AI103" i="47"/>
  <c r="JI103" i="47"/>
  <c r="DI103" i="47"/>
  <c r="BI103" i="47"/>
  <c r="LI103" i="47"/>
  <c r="AV103" i="47"/>
  <c r="BV103" i="47"/>
  <c r="FI103" i="47"/>
  <c r="GV103" i="47"/>
  <c r="DV103" i="47"/>
  <c r="II103"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U62" i="73" l="1" a="1"/>
  <c r="W64" i="73" s="1"/>
  <c r="X72" i="73"/>
  <c r="AS16" i="73"/>
  <c r="AS21" i="73"/>
  <c r="AT55" i="73"/>
  <c r="AT62" i="73"/>
  <c r="V72" i="73"/>
  <c r="AR17" i="73"/>
  <c r="AT78" i="73"/>
  <c r="AQ78" i="73" a="1"/>
  <c r="AT79" i="73" s="1"/>
  <c r="AQ54" i="73" a="1"/>
  <c r="AQ55" i="73" s="1"/>
  <c r="X73" i="73"/>
  <c r="AS17" i="73"/>
  <c r="AS63" i="73"/>
  <c r="AS70" i="73"/>
  <c r="V73" i="73"/>
  <c r="AQ62" i="73" a="1"/>
  <c r="AS64" i="73" s="1"/>
  <c r="W70" i="73"/>
  <c r="AR15" i="73"/>
  <c r="AS85" i="73"/>
  <c r="AS96" i="73"/>
  <c r="AQ97" i="73"/>
  <c r="AT95" i="73"/>
  <c r="X64" i="73"/>
  <c r="V64" i="73"/>
  <c r="U71" i="73"/>
  <c r="AT15" i="73"/>
  <c r="AT97" i="73"/>
  <c r="AT21" i="73"/>
  <c r="U70" i="73"/>
  <c r="U70" i="73" a="1"/>
  <c r="V71" i="73" s="1"/>
  <c r="V65" i="73"/>
  <c r="AQ70" i="73" a="1"/>
  <c r="AR71" i="73" s="1"/>
  <c r="W71" i="73"/>
  <c r="U14" i="73" a="1"/>
  <c r="X16" i="73" s="1"/>
  <c r="AT16" i="73"/>
  <c r="AS29" i="73"/>
  <c r="AR56" i="73"/>
  <c r="W62" i="73"/>
  <c r="AR57" i="73"/>
  <c r="U72" i="73"/>
  <c r="AT17" i="73"/>
  <c r="AQ94" i="73"/>
  <c r="AT29" i="73"/>
  <c r="U79" i="73"/>
  <c r="AR80" i="73"/>
  <c r="W63" i="73"/>
  <c r="AQ72" i="73"/>
  <c r="W72" i="73"/>
  <c r="AQ17" i="73"/>
  <c r="AQ96" i="73"/>
  <c r="V63" i="73"/>
  <c r="U73" i="73"/>
  <c r="AS15" i="73"/>
  <c r="AT96" i="73"/>
  <c r="X21" i="73"/>
  <c r="V96" i="73"/>
  <c r="U80" i="73"/>
  <c r="W55" i="73"/>
  <c r="AQ56" i="73"/>
  <c r="AT65" i="73"/>
  <c r="AR54" i="73"/>
  <c r="AS78" i="73"/>
  <c r="U54" i="73" a="1"/>
  <c r="U56" i="73" s="1"/>
  <c r="W65" i="73"/>
  <c r="AQ73" i="73"/>
  <c r="W73" i="73"/>
  <c r="AQ16" i="73"/>
  <c r="AR96" i="73"/>
  <c r="AS80" i="73"/>
  <c r="X70" i="73"/>
  <c r="AQ14" i="73"/>
  <c r="AQ14" i="73" a="1"/>
  <c r="AR14" i="73" s="1"/>
  <c r="AQ95" i="73"/>
  <c r="AS94" i="73"/>
  <c r="W5" i="73"/>
  <c r="V80" i="73"/>
  <c r="V81" i="73"/>
  <c r="AS71" i="73"/>
  <c r="AQ81" i="73"/>
  <c r="X81" i="73"/>
  <c r="U78" i="73" a="1"/>
  <c r="V79" i="73" s="1"/>
  <c r="AS81" i="73"/>
  <c r="V70" i="73"/>
  <c r="AS14" i="73"/>
  <c r="AR94" i="73"/>
  <c r="AS95" i="73"/>
  <c r="AR97" i="73"/>
  <c r="T103" i="47"/>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KG103" i="47"/>
  <c r="IG103" i="47"/>
  <c r="BG22" i="63"/>
  <c r="HG103" i="47"/>
  <c r="AT103" i="47"/>
  <c r="BG23" i="63"/>
  <c r="LT103" i="47"/>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CT103" i="47"/>
  <c r="BF15" i="71"/>
  <c r="BG15" i="71"/>
  <c r="BG16" i="71"/>
  <c r="BG14" i="71"/>
  <c r="BH15" i="71"/>
  <c r="BE15" i="71"/>
  <c r="BE16" i="71"/>
  <c r="BE14" i="71"/>
  <c r="BF14" i="71"/>
  <c r="BG17" i="71"/>
  <c r="BF17" i="71"/>
  <c r="BF16" i="71"/>
  <c r="BH14" i="71"/>
  <c r="BE17" i="71"/>
  <c r="BH17" i="71"/>
  <c r="BH16" i="71"/>
  <c r="EG103" i="47"/>
  <c r="DG103" i="47"/>
  <c r="CG103" i="47"/>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LG103" i="47"/>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JT103" i="47"/>
  <c r="MG103" i="47"/>
  <c r="AF70" i="73" a="1"/>
  <c r="BT103" i="47"/>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G103" i="47"/>
  <c r="JG103" i="47"/>
  <c r="IT103" i="47"/>
  <c r="DT103" i="47"/>
  <c r="FT103" i="47"/>
  <c r="HT103" i="47"/>
  <c r="ET103" i="47"/>
  <c r="GG103" i="47"/>
  <c r="BG103" i="47"/>
  <c r="KT103" i="47"/>
  <c r="FG103" i="47"/>
  <c r="AH95" i="73"/>
  <c r="AI94" i="73"/>
  <c r="AF96" i="73"/>
  <c r="AI96" i="73"/>
  <c r="AI97" i="73"/>
  <c r="AI95" i="73"/>
  <c r="AF95" i="73"/>
  <c r="AF97" i="73"/>
  <c r="AG95" i="73"/>
  <c r="AG94" i="73"/>
  <c r="AG97" i="73"/>
  <c r="AG96" i="73"/>
  <c r="AH97" i="73"/>
  <c r="AH94" i="73"/>
  <c r="AF94" i="73"/>
  <c r="AH96" i="73"/>
  <c r="GT103" i="47"/>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AG98" i="47" s="1"/>
  <c r="II98" i="47"/>
  <c r="GI98" i="47"/>
  <c r="KI98" i="47"/>
  <c r="KT98" i="47" s="1"/>
  <c r="LV98" i="47"/>
  <c r="DI98" i="47"/>
  <c r="DT98" i="47" s="1"/>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LX93" i="47"/>
  <c r="MG93" i="47" s="1"/>
  <c r="FK93" i="47"/>
  <c r="X93" i="47"/>
  <c r="AK93" i="47"/>
  <c r="LK93" i="47"/>
  <c r="GX93" i="47"/>
  <c r="KK93" i="47"/>
  <c r="KT93" i="47" s="1"/>
  <c r="GK93" i="47"/>
  <c r="IK93" i="47"/>
  <c r="BK93" i="47"/>
  <c r="IX93" i="47"/>
  <c r="JG93" i="47" s="1"/>
  <c r="JK93" i="47"/>
  <c r="JX93" i="47"/>
  <c r="CX93" i="47"/>
  <c r="KX93" i="47"/>
  <c r="EX93" i="47"/>
  <c r="DX93" i="47"/>
  <c r="FX93" i="47"/>
  <c r="CK93" i="47"/>
  <c r="CT93" i="47" s="1"/>
  <c r="EK93" i="47"/>
  <c r="DK93" i="47"/>
  <c r="K93" i="47"/>
  <c r="BX93" i="47"/>
  <c r="FT93" i="47" l="1"/>
  <c r="T98" i="47"/>
  <c r="HT93" i="47"/>
  <c r="AQ6" i="73" a="1"/>
  <c r="AQ9" i="73" s="1"/>
  <c r="U48" i="73"/>
  <c r="AT46" i="73"/>
  <c r="AQ30" i="73" a="1"/>
  <c r="AT32" i="73" s="1"/>
  <c r="U40" i="73"/>
  <c r="AQ24" i="73"/>
  <c r="U41" i="73"/>
  <c r="AQ25" i="73"/>
  <c r="X47" i="73"/>
  <c r="AR49" i="73"/>
  <c r="W16" i="73"/>
  <c r="AQ86" i="73" a="1"/>
  <c r="AS86" i="73" s="1"/>
  <c r="W89" i="73"/>
  <c r="AQ46" i="73" a="1"/>
  <c r="AS47" i="73" s="1"/>
  <c r="V14" i="73"/>
  <c r="V17" i="73"/>
  <c r="U14" i="73"/>
  <c r="W17" i="73"/>
  <c r="W15" i="73"/>
  <c r="X40" i="73"/>
  <c r="AT24" i="73"/>
  <c r="U39" i="73"/>
  <c r="W48" i="73"/>
  <c r="AQ47" i="73"/>
  <c r="X17" i="73"/>
  <c r="U17" i="73"/>
  <c r="AT73" i="73"/>
  <c r="W47" i="73"/>
  <c r="AS46" i="73"/>
  <c r="V15" i="73"/>
  <c r="AT72" i="73"/>
  <c r="AR73" i="73"/>
  <c r="AR64" i="73"/>
  <c r="AR62" i="73"/>
  <c r="AS72" i="73"/>
  <c r="AQ70" i="73"/>
  <c r="AQ65" i="73"/>
  <c r="U16" i="73"/>
  <c r="AR72" i="73"/>
  <c r="V57" i="73"/>
  <c r="AS65" i="73"/>
  <c r="AQ8" i="73"/>
  <c r="W8" i="73"/>
  <c r="V47" i="73"/>
  <c r="W38" i="73"/>
  <c r="AS22" i="73"/>
  <c r="X48" i="73"/>
  <c r="AT48" i="73"/>
  <c r="AT70" i="73"/>
  <c r="U55" i="73"/>
  <c r="X57" i="73"/>
  <c r="AQ64" i="73"/>
  <c r="AQ63" i="73"/>
  <c r="X54" i="73"/>
  <c r="AT63" i="73"/>
  <c r="AQ57" i="73"/>
  <c r="V56" i="73"/>
  <c r="V88" i="73"/>
  <c r="U30" i="73" a="1"/>
  <c r="X33" i="73" s="1"/>
  <c r="AS9" i="73"/>
  <c r="AS62" i="73"/>
  <c r="AS55" i="73"/>
  <c r="AS54" i="73"/>
  <c r="X56" i="73"/>
  <c r="X55" i="73"/>
  <c r="AR55" i="73"/>
  <c r="AQ71" i="73"/>
  <c r="W54" i="73"/>
  <c r="U63" i="73"/>
  <c r="AT57" i="73"/>
  <c r="AS89" i="73"/>
  <c r="X88" i="73"/>
  <c r="AQ49" i="73"/>
  <c r="U57" i="73"/>
  <c r="AT81" i="73"/>
  <c r="X6" i="73"/>
  <c r="X46" i="73"/>
  <c r="AT47" i="73"/>
  <c r="AT54" i="73"/>
  <c r="X15" i="73"/>
  <c r="AS79" i="73"/>
  <c r="X14" i="73"/>
  <c r="AR81" i="73"/>
  <c r="W80" i="73"/>
  <c r="W79" i="73"/>
  <c r="AQ62" i="73"/>
  <c r="AQ54" i="73"/>
  <c r="V78" i="73"/>
  <c r="U62" i="73"/>
  <c r="BT93" i="47"/>
  <c r="CT98" i="47"/>
  <c r="X25" i="73"/>
  <c r="X89" i="73"/>
  <c r="U6" i="73" a="1"/>
  <c r="V9" i="73" s="1"/>
  <c r="X63" i="73"/>
  <c r="X80" i="73"/>
  <c r="X78" i="73"/>
  <c r="W81" i="73"/>
  <c r="W78" i="73"/>
  <c r="W57" i="73"/>
  <c r="U64" i="73"/>
  <c r="AT80" i="73"/>
  <c r="AQ15" i="73"/>
  <c r="IT93" i="47"/>
  <c r="X39" i="73"/>
  <c r="AT23" i="73"/>
  <c r="U22" i="73" a="1"/>
  <c r="V22" i="73" s="1"/>
  <c r="AT39" i="73"/>
  <c r="U86" i="73" a="1"/>
  <c r="W87" i="73" s="1"/>
  <c r="V49" i="73"/>
  <c r="AS49" i="73"/>
  <c r="AR70" i="73"/>
  <c r="AS73" i="73"/>
  <c r="AT14" i="73"/>
  <c r="V54" i="73"/>
  <c r="U81" i="73"/>
  <c r="AT71" i="73"/>
  <c r="W40" i="73"/>
  <c r="W86" i="73"/>
  <c r="AR65" i="73"/>
  <c r="U54" i="73"/>
  <c r="AR63" i="73"/>
  <c r="V16" i="73"/>
  <c r="AR79" i="73"/>
  <c r="W56" i="73"/>
  <c r="AT64" i="73"/>
  <c r="AR16" i="73"/>
  <c r="AQ78" i="73"/>
  <c r="U15" i="73"/>
  <c r="V55" i="73"/>
  <c r="U78" i="73"/>
  <c r="AS57" i="73"/>
  <c r="X79" i="73"/>
  <c r="V62" i="73"/>
  <c r="AQ80" i="73"/>
  <c r="AT56" i="73"/>
  <c r="U65" i="73"/>
  <c r="X65" i="73"/>
  <c r="AT41" i="73"/>
  <c r="X41" i="73"/>
  <c r="U38" i="73" a="1"/>
  <c r="V38" i="73" s="1"/>
  <c r="AQ22" i="73"/>
  <c r="AQ22" i="73" a="1"/>
  <c r="AR25" i="73" s="1"/>
  <c r="AQ38" i="73" a="1"/>
  <c r="AR40" i="73" s="1"/>
  <c r="AT88" i="73"/>
  <c r="W88" i="73"/>
  <c r="AR33" i="73"/>
  <c r="AR8" i="73"/>
  <c r="U46" i="73"/>
  <c r="U46" i="73" a="1"/>
  <c r="X49" i="73" s="1"/>
  <c r="AS56" i="73"/>
  <c r="X62" i="73"/>
  <c r="AR78" i="73"/>
  <c r="AQ79" i="73"/>
  <c r="X71" i="73"/>
  <c r="W14"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T86" i="73" l="1"/>
  <c r="W22" i="73"/>
  <c r="AR32" i="73"/>
  <c r="AQ39" i="73"/>
  <c r="AT87" i="73"/>
  <c r="AQ40" i="73"/>
  <c r="AR86" i="73"/>
  <c r="AS40" i="73"/>
  <c r="U30" i="73"/>
  <c r="AQ86" i="73"/>
  <c r="U25" i="73"/>
  <c r="U22" i="73"/>
  <c r="AT38" i="73"/>
  <c r="AR30" i="73"/>
  <c r="AR41" i="73"/>
  <c r="AR89" i="73"/>
  <c r="X24" i="73"/>
  <c r="AQ87" i="73"/>
  <c r="V31" i="73"/>
  <c r="V8" i="73"/>
  <c r="V7" i="73"/>
  <c r="AQ30" i="73"/>
  <c r="X38" i="73"/>
  <c r="AT22" i="73"/>
  <c r="AS39" i="73"/>
  <c r="AQ88" i="73"/>
  <c r="AS7" i="73"/>
  <c r="AQ7" i="73"/>
  <c r="U87" i="73"/>
  <c r="U9" i="73"/>
  <c r="W41" i="73"/>
  <c r="W24" i="73"/>
  <c r="U31" i="73"/>
  <c r="W33" i="73"/>
  <c r="AT89" i="73"/>
  <c r="AT33" i="73"/>
  <c r="AS8" i="73"/>
  <c r="AS23" i="73"/>
  <c r="X7" i="73"/>
  <c r="AS32" i="73"/>
  <c r="AT31" i="73"/>
  <c r="W6" i="73"/>
  <c r="V41" i="73"/>
  <c r="AQ6" i="73"/>
  <c r="U38" i="73"/>
  <c r="V89" i="73"/>
  <c r="AQ33" i="73"/>
  <c r="V33" i="73"/>
  <c r="W39" i="73"/>
  <c r="AS6" i="73"/>
  <c r="X86" i="73"/>
  <c r="V86" i="73"/>
  <c r="AT8" i="73"/>
  <c r="AS48" i="73"/>
  <c r="X30" i="73"/>
  <c r="AR48" i="73"/>
  <c r="AS30" i="73"/>
  <c r="AT49" i="73"/>
  <c r="AQ48" i="73"/>
  <c r="W7" i="73"/>
  <c r="AQ89" i="73"/>
  <c r="AR47" i="73"/>
  <c r="AR46" i="73"/>
  <c r="W31" i="73"/>
  <c r="AS88" i="73"/>
  <c r="AR87" i="73"/>
  <c r="AQ46" i="73"/>
  <c r="U32" i="73"/>
  <c r="U47" i="73"/>
  <c r="U23" i="73"/>
  <c r="AQ38" i="73"/>
  <c r="V23" i="73"/>
  <c r="U88" i="73"/>
  <c r="V46" i="73"/>
  <c r="W49" i="73"/>
  <c r="AT7" i="73"/>
  <c r="AS41" i="73"/>
  <c r="V48" i="73"/>
  <c r="AQ31" i="73"/>
  <c r="AQ32" i="73"/>
  <c r="AR39" i="73"/>
  <c r="AR38" i="73"/>
  <c r="W46" i="73"/>
  <c r="AR31" i="73"/>
  <c r="V6" i="73"/>
  <c r="AQ23" i="73"/>
  <c r="AR88" i="73"/>
  <c r="X8" i="73"/>
  <c r="U7" i="73"/>
  <c r="U33" i="73"/>
  <c r="X23" i="73"/>
  <c r="V87" i="73"/>
  <c r="X87" i="73"/>
  <c r="V25" i="73"/>
  <c r="V24" i="73"/>
  <c r="W9" i="73"/>
  <c r="U89" i="73"/>
  <c r="AR9" i="73"/>
  <c r="U24" i="73"/>
  <c r="U8" i="73"/>
  <c r="AT40" i="73"/>
  <c r="AT6" i="73"/>
  <c r="AR7" i="73"/>
  <c r="AS31" i="73"/>
  <c r="AS25" i="73"/>
  <c r="U6" i="73"/>
  <c r="U49" i="73"/>
  <c r="AS87" i="73"/>
  <c r="AR24" i="73"/>
  <c r="AR23" i="73"/>
  <c r="AT9" i="73"/>
  <c r="X31" i="73"/>
  <c r="W25" i="73"/>
  <c r="X22" i="73"/>
  <c r="X32" i="73"/>
  <c r="V32" i="73"/>
  <c r="W30" i="73"/>
  <c r="AR6" i="73"/>
  <c r="X9" i="73"/>
  <c r="AS38" i="73"/>
  <c r="V40" i="73"/>
  <c r="AR22" i="73"/>
  <c r="W32" i="73"/>
  <c r="AQ41" i="73"/>
  <c r="AT30" i="73"/>
  <c r="V30" i="73"/>
  <c r="AT25" i="73"/>
  <c r="AS33" i="73"/>
  <c r="U86" i="73"/>
  <c r="AS24" i="73"/>
  <c r="W23" i="73"/>
  <c r="V39" i="73"/>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<sst xmlns="http://schemas.openxmlformats.org/spreadsheetml/2006/main" count="7736" uniqueCount="1901">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</sst>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0">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3">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Hyperlink" xfId="1" builtinId="8"/>
    <cellStyle name="Norma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topLeftCell="B1" zoomScale="70" zoomScaleNormal="70" workbookViewId="0">
      <selection activeCell="B14" sqref="B14"/>
    </sheetView>
  </sheetViews>
  <sheetFormatPr defaultColWidth="0" defaultRowHeight="14.4" zeroHeight="1"/>
  <cols>
    <col min="1" max="1" width="3.109375" customWidth="1"/>
    <col min="2" max="3" width="13.109375" customWidth="1"/>
    <col min="4" max="4" width="5.6640625" customWidth="1"/>
    <col min="5" max="6" width="13.109375" customWidth="1"/>
    <col min="7" max="7" width="5.6640625" customWidth="1"/>
    <col min="8" max="9" width="13.109375" customWidth="1"/>
    <col min="10" max="10" width="5.6640625" customWidth="1"/>
    <col min="11" max="12" width="13.109375" customWidth="1"/>
    <col min="13" max="13" width="5.6640625" customWidth="1"/>
    <col min="14" max="15" width="13.109375" customWidth="1"/>
    <col min="16" max="16" width="5.6640625" customWidth="1"/>
    <col min="17" max="18" width="13.109375" customWidth="1"/>
    <col min="19" max="19" width="5.6640625" customWidth="1"/>
    <col min="20" max="21" width="13.109375" customWidth="1"/>
    <col min="22" max="22" width="5.6640625" customWidth="1"/>
    <col min="23" max="24" width="13.109375" customWidth="1"/>
    <col min="25" max="25" width="5.6640625" customWidth="1"/>
    <col min="26" max="27" width="13.109375" customWidth="1"/>
    <col min="28" max="28" width="5.6640625" customWidth="1"/>
    <col min="29" max="30" width="13.109375" customWidth="1"/>
    <col min="31" max="31" width="5.6640625" customWidth="1"/>
    <col min="32" max="33" width="13.109375" customWidth="1"/>
    <col min="34" max="34" width="5.6640625" customWidth="1"/>
    <col min="35" max="36" width="13.109375" customWidth="1"/>
    <col min="37" max="37" width="5.6640625" customWidth="1"/>
    <col min="38" max="39" width="13.109375" customWidth="1"/>
    <col min="40" max="40" width="5.6640625" customWidth="1"/>
    <col min="41" max="42" width="13.109375" customWidth="1"/>
    <col min="43" max="43" width="5.6640625" customWidth="1"/>
    <col min="44" max="45" width="13.109375" customWidth="1"/>
    <col min="46" max="46" width="5.6640625" customWidth="1"/>
    <col min="47" max="48" width="13.109375" customWidth="1"/>
    <col min="49" max="49" width="5.6640625" customWidth="1"/>
    <col min="50" max="50" width="2" customWidth="1"/>
    <col min="51" max="16384" width="11.44140625" hidden="1"/>
  </cols>
  <sheetData>
    <row r="1" spans="1:52" ht="55.5" customHeight="1">
      <c r="C1" s="839"/>
      <c r="D1" s="839"/>
      <c r="E1" s="838" t="str">
        <f>Language!$E$121</f>
        <v>World Cup 2026 in Canada/Mexico/USA</v>
      </c>
      <c r="F1" s="838"/>
      <c r="G1" s="838"/>
      <c r="H1" s="838"/>
      <c r="I1" s="838"/>
      <c r="J1" s="838"/>
      <c r="K1" s="838"/>
      <c r="L1" s="838"/>
      <c r="M1" s="838"/>
      <c r="N1" s="838"/>
      <c r="O1" s="838"/>
      <c r="P1" s="838"/>
      <c r="Q1" s="838"/>
      <c r="R1" s="838"/>
      <c r="S1" s="838"/>
      <c r="T1" s="838"/>
      <c r="U1" s="838"/>
      <c r="V1" s="549"/>
      <c r="W1" s="549"/>
      <c r="X1" s="334" t="s">
        <v>1900</v>
      </c>
      <c r="Y1" s="20"/>
      <c r="AJ1" s="334"/>
      <c r="AV1" s="334" t="str">
        <f>X1</f>
        <v>hb/vers. 4.2.5
2026-04-10</v>
      </c>
    </row>
    <row r="2" spans="1:52" s="328" customFormat="1" ht="15" customHeight="1">
      <c r="B2" s="326"/>
      <c r="C2" s="51" t="str">
        <f>Language!$E$134</f>
        <v xml:space="preserve">  Pts.     Goals</v>
      </c>
      <c r="D2" s="329"/>
      <c r="E2" s="326"/>
      <c r="F2" s="51" t="str">
        <f>Language!$E$134</f>
        <v xml:space="preserve">  Pts.     Goals</v>
      </c>
      <c r="G2" s="329"/>
      <c r="H2" s="326"/>
      <c r="I2" s="51" t="str">
        <f>Language!$E$134</f>
        <v xml:space="preserve">  Pts.     Goals</v>
      </c>
      <c r="J2" s="329"/>
      <c r="K2" s="327"/>
      <c r="L2" s="51" t="str">
        <f>Language!$E$134</f>
        <v xml:space="preserve">  Pts.     Goals</v>
      </c>
      <c r="M2" s="329"/>
      <c r="N2" s="326"/>
      <c r="O2" s="51" t="str">
        <f>Language!$E$134</f>
        <v xml:space="preserve">  Pts.     Goals</v>
      </c>
      <c r="P2" s="329"/>
      <c r="Q2" s="326"/>
      <c r="R2" s="51" t="str">
        <f>Language!$E$134</f>
        <v xml:space="preserve">  Pts.     Goals</v>
      </c>
      <c r="S2" s="329"/>
      <c r="T2" s="326"/>
      <c r="U2" s="51" t="str">
        <f>Language!$E$134</f>
        <v xml:space="preserve">  Pts.     Goals</v>
      </c>
      <c r="V2" s="329"/>
      <c r="W2" s="326"/>
      <c r="X2" s="51" t="str">
        <f>Language!$E$134</f>
        <v xml:space="preserve">  Pts.     Goals</v>
      </c>
      <c r="Z2" s="326"/>
      <c r="AA2" s="51" t="str">
        <f>Language!$E$134</f>
        <v xml:space="preserve">  Pts.     Goals</v>
      </c>
      <c r="AB2" s="329"/>
      <c r="AC2" s="326"/>
      <c r="AD2" s="51" t="str">
        <f>Language!$E$134</f>
        <v xml:space="preserve">  Pts.     Goals</v>
      </c>
      <c r="AE2" s="329"/>
      <c r="AF2" s="326"/>
      <c r="AG2" s="51" t="str">
        <f>Language!$E$134</f>
        <v xml:space="preserve">  Pts.     Goals</v>
      </c>
      <c r="AH2" s="329"/>
      <c r="AI2" s="327"/>
      <c r="AJ2" s="51" t="str">
        <f>Language!$E$134</f>
        <v xml:space="preserve">  Pts.     Goals</v>
      </c>
      <c r="AK2" s="329"/>
      <c r="AL2" s="365"/>
      <c r="AM2" s="365"/>
      <c r="AN2" s="365"/>
      <c r="AO2" s="365"/>
      <c r="AP2" s="365"/>
      <c r="AQ2" s="365"/>
      <c r="AR2" s="365"/>
      <c r="AS2" s="365"/>
      <c r="AT2" s="365"/>
      <c r="AU2" s="365"/>
      <c r="AV2" s="365"/>
    </row>
    <row r="3" spans="1:52">
      <c r="A3" s="4"/>
      <c r="B3" s="336" t="str">
        <f>CalcA!$D22</f>
        <v>Mexico</v>
      </c>
      <c r="C3" s="337" t="str">
        <f>"   "&amp;CalcA!$E22&amp;"        "&amp;CalcA!$F22&amp;Language!$E$197&amp;CalcA!$G22</f>
        <v xml:space="preserve">   0        0 - 0</v>
      </c>
      <c r="D3" s="68"/>
      <c r="E3" s="336" t="str">
        <f>CalcB!$D22</f>
        <v>Canada</v>
      </c>
      <c r="F3" s="337" t="str">
        <f>"   "&amp;CalcB!$E22&amp;"        "&amp;CalcB!$F22&amp;Language!$E$197&amp;CalcB!$G22</f>
        <v xml:space="preserve">   0        0 - 0</v>
      </c>
      <c r="G3" s="68"/>
      <c r="H3" s="336" t="str">
        <f>CalcC!$D22</f>
        <v>Brazil</v>
      </c>
      <c r="I3" s="337" t="str">
        <f>"   "&amp;CalcC!$E22&amp;"        "&amp;CalcC!$F22&amp;Language!$E$197&amp;CalcC!$G22</f>
        <v xml:space="preserve">   0        0 - 0</v>
      </c>
      <c r="J3" s="4"/>
      <c r="K3" s="336" t="str">
        <f>CalcD!$D22</f>
        <v>USA</v>
      </c>
      <c r="L3" s="337" t="str">
        <f>"   "&amp;CalcD!$E22&amp;"        "&amp;CalcD!$F22&amp;Language!$E$197&amp;CalcD!$G22</f>
        <v xml:space="preserve">   0        0 - 0</v>
      </c>
      <c r="M3" s="4"/>
      <c r="N3" s="336" t="str">
        <f>CalcE!$D22</f>
        <v>Germany</v>
      </c>
      <c r="O3" s="337" t="str">
        <f>"   "&amp;CalcE!$E22&amp;"        "&amp;CalcE!$F22&amp;Language!$E$197&amp;CalcE!$G22</f>
        <v xml:space="preserve">   0        0 - 0</v>
      </c>
      <c r="P3" s="68"/>
      <c r="Q3" s="336" t="str">
        <f>CalcF!$D22</f>
        <v>Netherlands</v>
      </c>
      <c r="R3" s="337" t="str">
        <f>"   "&amp;CalcF!$E22&amp;"        "&amp;CalcF!$F22&amp;Language!$E$197&amp;CalcF!$G22</f>
        <v xml:space="preserve">   0        0 - 0</v>
      </c>
      <c r="S3" s="4"/>
      <c r="T3" s="336" t="str">
        <f>CalcG!$D22</f>
        <v>Belgium</v>
      </c>
      <c r="U3" s="337" t="str">
        <f>"   "&amp;CalcG!$E22&amp;"        "&amp;CalcG!$F22&amp;Language!$E$197&amp;CalcG!$G22</f>
        <v xml:space="preserve">   0        0 - 0</v>
      </c>
      <c r="V3" s="68"/>
      <c r="W3" s="336" t="str">
        <f>CalcH!$D22</f>
        <v>Spain</v>
      </c>
      <c r="X3" s="337" t="str">
        <f>"   "&amp;CalcH!$E22&amp;"        "&amp;CalcH!$F22&amp;Language!$E$197&amp;CalcH!$G22</f>
        <v xml:space="preserve">   0        0 - 0</v>
      </c>
      <c r="Y3" s="4"/>
      <c r="Z3" s="336" t="str">
        <f>CalcI!$D22</f>
        <v>France</v>
      </c>
      <c r="AA3" s="337" t="str">
        <f>"   "&amp;CalcI!$E22&amp;"        "&amp;CalcI!$F22&amp;Language!$E$197&amp;CalcI!$G22</f>
        <v xml:space="preserve">   0        0 - 0</v>
      </c>
      <c r="AB3" s="68"/>
      <c r="AC3" s="336" t="str">
        <f>CalcJ!$D22</f>
        <v>Argentina</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England</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c r="A4" s="4"/>
      <c r="B4" s="338" t="str">
        <f>CalcA!$D23</f>
        <v>South Africa</v>
      </c>
      <c r="C4" s="339" t="str">
        <f>"   "&amp;CalcA!$E23&amp;"        "&amp;CalcA!$F23&amp;Language!$E$197&amp;CalcA!$G23</f>
        <v xml:space="preserve">   0        0 - 0</v>
      </c>
      <c r="D4" s="68"/>
      <c r="E4" s="338" t="str">
        <f>CalcB!$D23</f>
        <v>Bosnia/Herzeg.</v>
      </c>
      <c r="F4" s="339" t="str">
        <f>"   "&amp;CalcB!$E23&amp;"        "&amp;CalcB!$F23&amp;Language!$E$197&amp;CalcB!$G23</f>
        <v xml:space="preserve">   0        0 - 0</v>
      </c>
      <c r="G4" s="68"/>
      <c r="H4" s="338" t="str">
        <f>CalcC!$D23</f>
        <v>Morocco</v>
      </c>
      <c r="I4" s="339" t="str">
        <f>"   "&amp;CalcC!$E23&amp;"        "&amp;CalcC!$F23&amp;Language!$E$197&amp;CalcC!$G23</f>
        <v xml:space="preserve">   0        0 - 0</v>
      </c>
      <c r="J4" s="4"/>
      <c r="K4" s="338" t="str">
        <f>CalcD!$D23</f>
        <v>Paraguay</v>
      </c>
      <c r="L4" s="339" t="str">
        <f>"   "&amp;CalcD!$E23&amp;"        "&amp;CalcD!$F23&amp;Language!$E$197&amp;CalcD!$G23</f>
        <v xml:space="preserve">   0        0 - 0</v>
      </c>
      <c r="M4" s="4"/>
      <c r="N4" s="338" t="str">
        <f>CalcE!$D23</f>
        <v>Curaçao</v>
      </c>
      <c r="O4" s="339" t="str">
        <f>"   "&amp;CalcE!$E23&amp;"        "&amp;CalcE!$F23&amp;Language!$E$197&amp;CalcE!$G23</f>
        <v xml:space="preserve">   0        0 - 0</v>
      </c>
      <c r="P4" s="68"/>
      <c r="Q4" s="338" t="str">
        <f>CalcF!$D23</f>
        <v>Japan</v>
      </c>
      <c r="R4" s="339" t="str">
        <f>"   "&amp;CalcF!$E23&amp;"        "&amp;CalcF!$F23&amp;Language!$E$197&amp;CalcF!$G23</f>
        <v xml:space="preserve">   0        0 - 0</v>
      </c>
      <c r="S4" s="4"/>
      <c r="T4" s="338" t="str">
        <f>CalcG!$D23</f>
        <v>Egypt</v>
      </c>
      <c r="U4" s="339" t="str">
        <f>"   "&amp;CalcG!$E23&amp;"        "&amp;CalcG!$F23&amp;Language!$E$197&amp;CalcG!$G23</f>
        <v xml:space="preserve">   0        0 - 0</v>
      </c>
      <c r="V4" s="68"/>
      <c r="W4" s="338" t="str">
        <f>CalcH!$D23</f>
        <v>Cape Verde</v>
      </c>
      <c r="X4" s="339" t="str">
        <f>"   "&amp;CalcH!$E23&amp;"        "&amp;CalcH!$F23&amp;Language!$E$197&amp;CalcH!$G23</f>
        <v xml:space="preserve">   0        0 - 0</v>
      </c>
      <c r="Y4" s="4"/>
      <c r="Z4" s="338" t="str">
        <f>CalcI!$D23</f>
        <v>Senegal</v>
      </c>
      <c r="AA4" s="339" t="str">
        <f>"   "&amp;CalcI!$E23&amp;"        "&amp;CalcI!$F23&amp;Language!$E$197&amp;CalcI!$G23</f>
        <v xml:space="preserve">   0        0 - 0</v>
      </c>
      <c r="AB4" s="68"/>
      <c r="AC4" s="338" t="str">
        <f>CalcJ!$D23</f>
        <v>Algeria</v>
      </c>
      <c r="AD4" s="339" t="str">
        <f>"   "&amp;CalcJ!$E23&amp;"        "&amp;CalcJ!$F23&amp;Language!$E$197&amp;CalcJ!$G23</f>
        <v xml:space="preserve">   0        0 - 0</v>
      </c>
      <c r="AE4" s="68"/>
      <c r="AF4" s="338" t="str">
        <f>CalcK!$D23</f>
        <v>DR Congo</v>
      </c>
      <c r="AG4" s="339" t="str">
        <f>"   "&amp;CalcK!$E23&amp;"        "&amp;CalcK!$F23&amp;Language!$E$197&amp;CalcK!$G23</f>
        <v xml:space="preserve">   0        0 - 0</v>
      </c>
      <c r="AH4" s="4"/>
      <c r="AI4" s="338" t="str">
        <f>CalcL!$D23</f>
        <v>Croatia</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c r="A5" s="4"/>
      <c r="B5" s="372" t="str">
        <f>CalcA!$D24</f>
        <v>Rep. of Korea</v>
      </c>
      <c r="C5" s="373" t="str">
        <f>"   "&amp;CalcA!$E24&amp;"        "&amp;CalcA!$F24&amp;Language!$E$197&amp;CalcA!$G24</f>
        <v xml:space="preserve">   0        0 - 0</v>
      </c>
      <c r="D5" s="68"/>
      <c r="E5" s="372" t="str">
        <f>CalcB!$D24</f>
        <v>Qatar</v>
      </c>
      <c r="F5" s="373" t="str">
        <f>"   "&amp;CalcB!$E24&amp;"        "&amp;CalcB!$F24&amp;Language!$E$197&amp;CalcB!$G24</f>
        <v xml:space="preserve">   0        0 - 0</v>
      </c>
      <c r="G5" s="68"/>
      <c r="H5" s="372" t="str">
        <f>CalcC!$D24</f>
        <v>Haiti</v>
      </c>
      <c r="I5" s="373" t="str">
        <f>"   "&amp;CalcC!$E24&amp;"        "&amp;CalcC!$F24&amp;Language!$E$197&amp;CalcC!$G24</f>
        <v xml:space="preserve">   0        0 - 0</v>
      </c>
      <c r="J5" s="4"/>
      <c r="K5" s="372" t="str">
        <f>CalcD!$D24</f>
        <v>Australia</v>
      </c>
      <c r="L5" s="373" t="str">
        <f>"   "&amp;CalcD!$E24&amp;"        "&amp;CalcD!$F24&amp;Language!$E$197&amp;CalcD!$G24</f>
        <v xml:space="preserve">   0        0 - 0</v>
      </c>
      <c r="M5" s="4"/>
      <c r="N5" s="372" t="str">
        <f>CalcE!$D24</f>
        <v>Ivory Coast</v>
      </c>
      <c r="O5" s="373" t="str">
        <f>"   "&amp;CalcE!$E24&amp;"        "&amp;CalcE!$F24&amp;Language!$E$197&amp;CalcE!$G24</f>
        <v xml:space="preserve">   0        0 - 0</v>
      </c>
      <c r="P5" s="68"/>
      <c r="Q5" s="372" t="str">
        <f>CalcF!$D24</f>
        <v>Sweden</v>
      </c>
      <c r="R5" s="373" t="str">
        <f>"   "&amp;CalcF!$E24&amp;"        "&amp;CalcF!$F24&amp;Language!$E$197&amp;CalcF!$G24</f>
        <v xml:space="preserve">   0        0 - 0</v>
      </c>
      <c r="S5" s="4"/>
      <c r="T5" s="372" t="str">
        <f>CalcG!$D24</f>
        <v>IR Iran</v>
      </c>
      <c r="U5" s="373" t="str">
        <f>"   "&amp;CalcG!$E24&amp;"        "&amp;CalcG!$F24&amp;Language!$E$197&amp;CalcG!$G24</f>
        <v xml:space="preserve">   0        0 - 0</v>
      </c>
      <c r="V5" s="68"/>
      <c r="W5" s="372" t="str">
        <f>CalcH!$D24</f>
        <v>Saudi Arabia</v>
      </c>
      <c r="X5" s="373" t="str">
        <f>"   "&amp;CalcH!$E24&amp;"        "&amp;CalcH!$F24&amp;Language!$E$197&amp;CalcH!$G24</f>
        <v xml:space="preserve">   0        0 - 0</v>
      </c>
      <c r="Y5" s="4"/>
      <c r="Z5" s="372" t="str">
        <f>CalcI!$D24</f>
        <v>Iraq</v>
      </c>
      <c r="AA5" s="373" t="str">
        <f>"   "&amp;CalcI!$E24&amp;"        "&amp;CalcI!$F24&amp;Language!$E$197&amp;CalcI!$G24</f>
        <v xml:space="preserve">   0        0 - 0</v>
      </c>
      <c r="AB5" s="68"/>
      <c r="AC5" s="372" t="str">
        <f>CalcJ!$D24</f>
        <v>Austria</v>
      </c>
      <c r="AD5" s="373" t="str">
        <f>"   "&amp;CalcJ!$E24&amp;"        "&amp;CalcJ!$F24&amp;Language!$E$197&amp;CalcJ!$G24</f>
        <v xml:space="preserve">   0        0 - 0</v>
      </c>
      <c r="AE5" s="68"/>
      <c r="AF5" s="372" t="str">
        <f>CalcK!$D24</f>
        <v>Uzbekistan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c r="A6" s="4"/>
      <c r="B6" s="75" t="str">
        <f>CalcA!$D25</f>
        <v>Czech Rep.</v>
      </c>
      <c r="C6" s="325" t="str">
        <f>"   "&amp;CalcA!$E25&amp;"        "&amp;CalcA!$F25&amp;Language!$E$197&amp;CalcA!$G25</f>
        <v xml:space="preserve">   0        0 - 0</v>
      </c>
      <c r="D6" s="68"/>
      <c r="E6" s="75" t="str">
        <f>CalcB!$D25</f>
        <v>Switzerland</v>
      </c>
      <c r="F6" s="325" t="str">
        <f>"   "&amp;CalcB!$E25&amp;"        "&amp;CalcB!$F25&amp;Language!$E$197&amp;CalcB!$G25</f>
        <v xml:space="preserve">   0        0 - 0</v>
      </c>
      <c r="G6" s="68"/>
      <c r="H6" s="75" t="str">
        <f>CalcC!$D25</f>
        <v>Scotland</v>
      </c>
      <c r="I6" s="325" t="str">
        <f>"   "&amp;CalcC!$E25&amp;"        "&amp;CalcC!$F25&amp;Language!$E$197&amp;CalcC!$G25</f>
        <v xml:space="preserve">   0        0 - 0</v>
      </c>
      <c r="J6" s="4"/>
      <c r="K6" s="75" t="str">
        <f>CalcD!$D25</f>
        <v>Turkey</v>
      </c>
      <c r="L6" s="325" t="str">
        <f>"   "&amp;CalcD!$E25&amp;"        "&amp;CalcD!$F25&amp;Language!$E$197&amp;CalcD!$G25</f>
        <v xml:space="preserve">   0        0 - 0</v>
      </c>
      <c r="M6" s="4"/>
      <c r="N6" s="75" t="str">
        <f>CalcE!$D25</f>
        <v>Ecuador</v>
      </c>
      <c r="O6" s="325" t="str">
        <f>"   "&amp;CalcE!$E25&amp;"        "&amp;CalcE!$F25&amp;Language!$E$197&amp;CalcE!$G25</f>
        <v xml:space="preserve">   0        0 - 0</v>
      </c>
      <c r="P6" s="68"/>
      <c r="Q6" s="75" t="str">
        <f>CalcF!$D25</f>
        <v>Tunisia</v>
      </c>
      <c r="R6" s="325" t="str">
        <f>"   "&amp;CalcF!$E25&amp;"        "&amp;CalcF!$F25&amp;Language!$E$197&amp;CalcF!$G25</f>
        <v xml:space="preserve">   0        0 - 0</v>
      </c>
      <c r="S6" s="4"/>
      <c r="T6" s="75" t="str">
        <f>CalcG!$D25</f>
        <v>New Zealand</v>
      </c>
      <c r="U6" s="325" t="str">
        <f>"   "&amp;CalcG!$E25&amp;"        "&amp;CalcG!$F25&amp;Language!$E$197&amp;CalcG!$G25</f>
        <v xml:space="preserve">   0        0 - 0</v>
      </c>
      <c r="V6" s="68"/>
      <c r="W6" s="75" t="str">
        <f>CalcH!$D25</f>
        <v>Uruguay</v>
      </c>
      <c r="X6" s="325" t="str">
        <f>"   "&amp;CalcH!$E25&amp;"        "&amp;CalcH!$F25&amp;Language!$E$197&amp;CalcH!$G25</f>
        <v xml:space="preserve">   0        0 - 0</v>
      </c>
      <c r="Y6" s="4"/>
      <c r="Z6" s="75" t="str">
        <f>CalcI!$D25</f>
        <v>Norway</v>
      </c>
      <c r="AA6" s="325" t="str">
        <f>"   "&amp;CalcI!$E25&amp;"        "&amp;CalcI!$F25&amp;Language!$E$197&amp;CalcI!$G25</f>
        <v xml:space="preserve">   0        0 - 0</v>
      </c>
      <c r="AB6" s="68"/>
      <c r="AC6" s="75" t="str">
        <f>CalcJ!$D25</f>
        <v>Jordan</v>
      </c>
      <c r="AD6" s="325" t="str">
        <f>"   "&amp;CalcJ!$E25&amp;"        "&amp;CalcJ!$F25&amp;Language!$E$197&amp;CalcJ!$G25</f>
        <v xml:space="preserve">   0        0 - 0</v>
      </c>
      <c r="AE6" s="68"/>
      <c r="AF6" s="75" t="str">
        <f>CalcK!$D25</f>
        <v>Colombia</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c r="A7" s="4"/>
      <c r="B7" s="805" t="str">
        <f>IF(Distinctness!$G$17=0,"",IF(Distinctness!$D$4&gt;0,Distinctness!$J$4,Distinctness!$J$5))</f>
        <v/>
      </c>
      <c r="C7" s="805"/>
      <c r="D7" s="805"/>
      <c r="E7" s="805"/>
      <c r="F7" s="805"/>
      <c r="G7" s="805"/>
      <c r="H7" s="805"/>
      <c r="I7" s="805"/>
      <c r="J7" s="805"/>
      <c r="K7" s="805"/>
      <c r="L7" s="805"/>
      <c r="M7" s="805"/>
      <c r="N7" s="805"/>
      <c r="O7" s="805"/>
      <c r="P7" s="805"/>
      <c r="Q7" s="805"/>
      <c r="R7" s="805"/>
      <c r="S7" s="805"/>
      <c r="T7" s="805"/>
      <c r="U7" s="805"/>
      <c r="V7" s="805"/>
      <c r="W7" s="805"/>
      <c r="X7" s="805"/>
      <c r="Y7" s="4"/>
      <c r="Z7" s="805" t="str">
        <f>B7</f>
        <v/>
      </c>
      <c r="AA7" s="805"/>
      <c r="AB7" s="805"/>
      <c r="AC7" s="805"/>
      <c r="AD7" s="805"/>
      <c r="AE7" s="805"/>
      <c r="AF7" s="805"/>
      <c r="AG7" s="805"/>
      <c r="AH7" s="805"/>
      <c r="AI7" s="805"/>
      <c r="AJ7" s="805"/>
      <c r="AK7" s="366"/>
      <c r="AL7" s="366"/>
      <c r="AM7" s="366"/>
      <c r="AN7" s="366"/>
      <c r="AO7" s="366"/>
      <c r="AP7" s="366"/>
      <c r="AQ7" s="366"/>
      <c r="AR7" s="366"/>
      <c r="AS7" s="366"/>
      <c r="AT7" s="366"/>
      <c r="AU7" s="366"/>
      <c r="AV7" s="366"/>
      <c r="AZ7" t="str">
        <f>DailySchedule!$N7</f>
        <v>England</v>
      </c>
    </row>
    <row r="8" spans="1:52" ht="11.25" customHeight="1">
      <c r="B8" s="816" t="str">
        <f>IF(CalcA!$AU$14,"•","")</f>
        <v/>
      </c>
      <c r="C8" s="816"/>
      <c r="D8" s="82"/>
      <c r="E8" s="816" t="str">
        <f>IF(CalcB!$AU$14,"•","")</f>
        <v/>
      </c>
      <c r="F8" s="816"/>
      <c r="G8" s="82"/>
      <c r="H8" s="816" t="str">
        <f>IF(CalcC!$AU$14,"•","")</f>
        <v/>
      </c>
      <c r="I8" s="816"/>
      <c r="J8" s="82"/>
      <c r="K8" s="816" t="str">
        <f>IF(CalcD!$AU$14,"•","")</f>
        <v/>
      </c>
      <c r="L8" s="816"/>
      <c r="M8" s="18"/>
      <c r="N8" s="816" t="str">
        <f>IF(CalcE!$AU$14,"•","")</f>
        <v/>
      </c>
      <c r="O8" s="816"/>
      <c r="P8" s="82"/>
      <c r="Q8" s="816" t="str">
        <f>IF(CalcF!$AU$14,"•","")</f>
        <v/>
      </c>
      <c r="R8" s="816"/>
      <c r="S8" s="83"/>
      <c r="T8" s="816" t="str">
        <f>IF(CalcG!$AU$14,"•","")</f>
        <v/>
      </c>
      <c r="U8" s="816"/>
      <c r="V8" s="82"/>
      <c r="W8" s="816" t="str">
        <f>IF(CalcH!$AU$14,"•","")</f>
        <v/>
      </c>
      <c r="X8" s="816"/>
      <c r="Z8" s="816" t="str">
        <f>IF(CalcI!$AU$14,"•","")</f>
        <v/>
      </c>
      <c r="AA8" s="816"/>
      <c r="AB8" s="82"/>
      <c r="AC8" s="816" t="str">
        <f>IF(CalcJ!$AU$14,"•","")</f>
        <v/>
      </c>
      <c r="AD8" s="816"/>
      <c r="AE8" s="82"/>
      <c r="AF8" s="816" t="str">
        <f>IF(CalcK!$AU$14,"•","")</f>
        <v/>
      </c>
      <c r="AG8" s="816"/>
      <c r="AH8" s="82"/>
      <c r="AI8" s="816" t="str">
        <f>IF(CalcL!$AU$14,"•","")</f>
        <v/>
      </c>
      <c r="AJ8" s="816"/>
      <c r="AK8" s="18"/>
      <c r="AL8" s="370"/>
      <c r="AM8" s="370"/>
      <c r="AN8" s="82"/>
      <c r="AO8" s="370"/>
      <c r="AP8" s="370"/>
      <c r="AQ8" s="83"/>
      <c r="AR8" s="370"/>
      <c r="AS8" s="370"/>
      <c r="AT8" s="82"/>
      <c r="AU8" s="370"/>
      <c r="AV8" s="370"/>
      <c r="AZ8" t="str">
        <f>DailySchedule!$N8</f>
        <v>USA</v>
      </c>
    </row>
    <row r="9" spans="1:52" ht="18">
      <c r="B9" s="813" t="str">
        <f>Language!$E$130&amp;" A"</f>
        <v>Group A</v>
      </c>
      <c r="C9" s="814"/>
      <c r="D9" s="5"/>
      <c r="E9" s="813" t="str">
        <f>Language!$E$130&amp;" B"</f>
        <v>Group B</v>
      </c>
      <c r="F9" s="814"/>
      <c r="H9" s="813" t="str">
        <f>Language!$E$130&amp;" C"</f>
        <v>Group C</v>
      </c>
      <c r="I9" s="814"/>
      <c r="K9" s="813" t="str">
        <f>Language!$E$130&amp;" D"</f>
        <v>Group D</v>
      </c>
      <c r="L9" s="814"/>
      <c r="N9" s="813" t="str">
        <f>Language!$E$130&amp;" E"</f>
        <v>Group E</v>
      </c>
      <c r="O9" s="814"/>
      <c r="Q9" s="813" t="str">
        <f>Language!$E$130&amp;" F"</f>
        <v>Group F</v>
      </c>
      <c r="R9" s="814"/>
      <c r="T9" s="813" t="str">
        <f>Language!$E$130&amp;" G"</f>
        <v>Group G</v>
      </c>
      <c r="U9" s="814"/>
      <c r="W9" s="813" t="str">
        <f>Language!$E$130&amp;" H"</f>
        <v>Group H</v>
      </c>
      <c r="X9" s="814"/>
      <c r="Z9" s="813" t="str">
        <f>Language!$E$130&amp;" I"</f>
        <v>Group I</v>
      </c>
      <c r="AA9" s="814"/>
      <c r="AB9" s="5"/>
      <c r="AC9" s="813" t="str">
        <f>Language!$E$130&amp;" J"</f>
        <v>Group J</v>
      </c>
      <c r="AD9" s="814"/>
      <c r="AF9" s="813" t="str">
        <f>Language!$E$130&amp;" K"</f>
        <v>Group K</v>
      </c>
      <c r="AG9" s="814"/>
      <c r="AI9" s="813" t="str">
        <f>Language!$E$130&amp;" L"</f>
        <v>Group L</v>
      </c>
      <c r="AJ9" s="815"/>
      <c r="AL9" s="371"/>
      <c r="AM9" s="371"/>
      <c r="AO9" s="371"/>
      <c r="AP9" s="371"/>
      <c r="AR9" s="371"/>
      <c r="AS9" s="371"/>
      <c r="AU9" s="371"/>
      <c r="AV9" s="371"/>
      <c r="AZ9" t="str">
        <f>DailySchedule!$N9</f>
        <v>Canada</v>
      </c>
    </row>
    <row r="10" spans="1:52" ht="8.25" customHeight="1" thickBot="1">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Mexico</v>
      </c>
    </row>
    <row r="11" spans="1:52">
      <c r="A11" s="73">
        <v>1</v>
      </c>
      <c r="B11" s="803" t="str">
        <f>VLOOKUP(A11,Matches!$B$4:$K$113,7,0)</f>
        <v>Mexico City</v>
      </c>
      <c r="C11" s="804"/>
      <c r="D11" s="73">
        <v>3</v>
      </c>
      <c r="E11" s="803" t="str">
        <f>VLOOKUP(D11,Matches!$B$4:$K$113,7,0)</f>
        <v>Toronto</v>
      </c>
      <c r="F11" s="804"/>
      <c r="G11" s="73">
        <v>7</v>
      </c>
      <c r="H11" s="803" t="str">
        <f>VLOOKUP(G11,Matches!$B$4:$K$113,7,0)</f>
        <v>New York/New Jersey</v>
      </c>
      <c r="I11" s="804"/>
      <c r="J11" s="73">
        <v>4</v>
      </c>
      <c r="K11" s="803" t="str">
        <f>VLOOKUP(J11,Matches!$B$4:$K$113,7,0)</f>
        <v>Los Angeles</v>
      </c>
      <c r="L11" s="804"/>
      <c r="M11" s="73">
        <v>10</v>
      </c>
      <c r="N11" s="803" t="str">
        <f>VLOOKUP(M11,Matches!$B$4:$K$113,7,0)</f>
        <v>Houston</v>
      </c>
      <c r="O11" s="804"/>
      <c r="P11" s="73">
        <v>11</v>
      </c>
      <c r="Q11" s="803" t="str">
        <f>VLOOKUP(P11,Matches!$B$4:$K$113,7,0)</f>
        <v>Dallas</v>
      </c>
      <c r="R11" s="804"/>
      <c r="S11" s="73">
        <v>16</v>
      </c>
      <c r="T11" s="803" t="str">
        <f>VLOOKUP(S11,Matches!$B$4:$K$113,7,0)</f>
        <v>Seattle</v>
      </c>
      <c r="U11" s="804"/>
      <c r="V11" s="73">
        <v>14</v>
      </c>
      <c r="W11" s="803" t="str">
        <f>VLOOKUP(V11,Matches!$B$4:$K$113,7,0)</f>
        <v>Atlanta</v>
      </c>
      <c r="X11" s="804"/>
      <c r="Y11" s="73">
        <v>17</v>
      </c>
      <c r="Z11" s="803" t="str">
        <f>VLOOKUP(Y11,Matches!$B$4:$K$113,7,0)</f>
        <v>New York/New Jersey</v>
      </c>
      <c r="AA11" s="804"/>
      <c r="AB11" s="73">
        <v>19</v>
      </c>
      <c r="AC11" s="803" t="str">
        <f>VLOOKUP(AB11,Matches!$B$4:$K$113,7,0)</f>
        <v>Kansas City</v>
      </c>
      <c r="AD11" s="804"/>
      <c r="AE11" s="73">
        <v>23</v>
      </c>
      <c r="AF11" s="803" t="str">
        <f>VLOOKUP(AE11,Matches!$B$4:$K$113,7,0)</f>
        <v>Houston</v>
      </c>
      <c r="AG11" s="804"/>
      <c r="AH11" s="73">
        <v>22</v>
      </c>
      <c r="AI11" s="803" t="str">
        <f>VLOOKUP(AH11,Matches!$B$4:$K$113,7,0)</f>
        <v>Dallas</v>
      </c>
      <c r="AJ11" s="804"/>
      <c r="AK11" s="73"/>
      <c r="AN11" s="73"/>
      <c r="AQ11" s="73"/>
      <c r="AT11" s="73"/>
    </row>
    <row r="12" spans="1:52">
      <c r="B12" s="801">
        <f>VLOOKUP(A11,Matches!$B$4:$K$113,5,0)</f>
        <v>46184.916666666664</v>
      </c>
      <c r="C12" s="802"/>
      <c r="E12" s="801">
        <f>VLOOKUP(D11,Matches!$B$4:$K$113,5,0)</f>
        <v>46185.916666666664</v>
      </c>
      <c r="F12" s="802"/>
      <c r="H12" s="801">
        <f>VLOOKUP(G11,Matches!$B$4:$K$113,5,0)</f>
        <v>46187.041666666664</v>
      </c>
      <c r="I12" s="802"/>
      <c r="K12" s="801">
        <f>VLOOKUP(J11,Matches!$B$4:$K$113,5,0)</f>
        <v>46186.166666666664</v>
      </c>
      <c r="L12" s="802"/>
      <c r="N12" s="801">
        <f>VLOOKUP(M11,Matches!$B$4:$K$113,5,0)</f>
        <v>46187.833333333328</v>
      </c>
      <c r="O12" s="802"/>
      <c r="Q12" s="801">
        <f>VLOOKUP(P11,Matches!$B$4:$K$113,5,0)</f>
        <v>46187.958333333328</v>
      </c>
      <c r="R12" s="802"/>
      <c r="T12" s="801">
        <f>VLOOKUP(S11,Matches!$B$4:$K$113,5,0)</f>
        <v>46188.916666666664</v>
      </c>
      <c r="U12" s="802"/>
      <c r="W12" s="801">
        <f>VLOOKUP(V11,Matches!$B$4:$K$113,5,0)</f>
        <v>46188.791666666664</v>
      </c>
      <c r="X12" s="802"/>
      <c r="Z12" s="801">
        <f>VLOOKUP(Y11,Matches!$B$4:$K$113,5,0)</f>
        <v>46189.916666666664</v>
      </c>
      <c r="AA12" s="802"/>
      <c r="AC12" s="801">
        <f>VLOOKUP(AB11,Matches!$B$4:$K$113,5,0)</f>
        <v>46190.166666666664</v>
      </c>
      <c r="AD12" s="802"/>
      <c r="AF12" s="801">
        <f>VLOOKUP(AE11,Matches!$B$4:$K$113,5,0)</f>
        <v>46190.833333333328</v>
      </c>
      <c r="AG12" s="802"/>
      <c r="AI12" s="801">
        <f>VLOOKUP(AH11,Matches!$B$4:$K$113,5,0)</f>
        <v>46190.958333333328</v>
      </c>
      <c r="AJ12" s="802"/>
      <c r="AL12" s="369"/>
      <c r="AM12" s="369"/>
      <c r="AO12" s="369"/>
      <c r="AP12" s="369"/>
      <c r="AR12" s="369"/>
      <c r="AS12" s="369"/>
      <c r="AU12" s="369"/>
      <c r="AV12" s="369"/>
    </row>
    <row r="13" spans="1:52">
      <c r="B13" s="34" t="str">
        <f>VLOOKUP(A11,Matches!$B$4:$K$113,8,0)</f>
        <v>Mexico</v>
      </c>
      <c r="C13" s="35" t="str">
        <f>VLOOKUP(A11,Matches!$B$4:$K$113,9,0)</f>
        <v>South Africa</v>
      </c>
      <c r="E13" s="34" t="str">
        <f>VLOOKUP(D11,Matches!$B$4:$K$113,8,0)</f>
        <v>Canada</v>
      </c>
      <c r="F13" s="35" t="str">
        <f>VLOOKUP(D11,Matches!$B$4:$K$113,9,0)</f>
        <v>Bosnia/Herzeg.</v>
      </c>
      <c r="H13" s="34" t="str">
        <f>VLOOKUP(G11,Matches!$B$4:$K$113,8,0)</f>
        <v>Brazil</v>
      </c>
      <c r="I13" s="35" t="str">
        <f>VLOOKUP(G11,Matches!$B$4:$K$113,9,0)</f>
        <v>Morocco</v>
      </c>
      <c r="K13" s="34" t="str">
        <f>VLOOKUP(J11,Matches!$B$4:$K$113,8,0)</f>
        <v>USA</v>
      </c>
      <c r="L13" s="35" t="str">
        <f>VLOOKUP(J11,Matches!$B$4:$K$113,9,0)</f>
        <v>Paraguay</v>
      </c>
      <c r="N13" s="34" t="str">
        <f>VLOOKUP(M11,Matches!$B$4:$K$113,8,0)</f>
        <v>Germany</v>
      </c>
      <c r="O13" s="35" t="str">
        <f>VLOOKUP(M11,Matches!$B$4:$K$113,9,0)</f>
        <v>Curaçao</v>
      </c>
      <c r="Q13" s="34" t="str">
        <f>VLOOKUP(P11,Matches!$B$4:$K$113,8,0)</f>
        <v>Netherlands</v>
      </c>
      <c r="R13" s="35" t="str">
        <f>VLOOKUP(P11,Matches!$B$4:$K$113,9,0)</f>
        <v>Japan</v>
      </c>
      <c r="T13" s="34" t="str">
        <f>VLOOKUP(S11,Matches!$B$4:$K$113,8,0)</f>
        <v>Belgium</v>
      </c>
      <c r="U13" s="35" t="str">
        <f>VLOOKUP(S11,Matches!$B$4:$K$113,9,0)</f>
        <v>Egypt</v>
      </c>
      <c r="W13" s="34" t="str">
        <f>VLOOKUP(V11,Matches!$B$4:$K$113,8,0)</f>
        <v>Spain</v>
      </c>
      <c r="X13" s="35" t="str">
        <f>VLOOKUP(V11,Matches!$B$4:$K$113,9,0)</f>
        <v>Cape Verde</v>
      </c>
      <c r="Z13" s="34" t="str">
        <f>VLOOKUP(Y11,Matches!$B$4:$K$113,8,0)</f>
        <v>France</v>
      </c>
      <c r="AA13" s="35" t="str">
        <f>VLOOKUP(Y11,Matches!$B$4:$K$113,9,0)</f>
        <v>Senegal</v>
      </c>
      <c r="AC13" s="34" t="str">
        <f>VLOOKUP(AB11,Matches!$B$4:$K$113,8,0)</f>
        <v>Argentina</v>
      </c>
      <c r="AD13" s="35" t="str">
        <f>VLOOKUP(AB11,Matches!$B$4:$K$113,9,0)</f>
        <v>Algeria</v>
      </c>
      <c r="AF13" s="34" t="str">
        <f>VLOOKUP(AE11,Matches!$B$4:$K$113,8,0)</f>
        <v>Portugal</v>
      </c>
      <c r="AG13" s="35" t="str">
        <f>VLOOKUP(AE11,Matches!$B$4:$K$113,9,0)</f>
        <v>DR Congo</v>
      </c>
      <c r="AI13" s="34" t="str">
        <f>VLOOKUP(AH11,Matches!$B$4:$K$113,8,0)</f>
        <v>England</v>
      </c>
      <c r="AJ13" s="35" t="str">
        <f>VLOOKUP(AH11,Matches!$B$4:$K$113,9,0)</f>
        <v>Croatia</v>
      </c>
      <c r="AL13" s="17"/>
      <c r="AM13" s="17"/>
      <c r="AO13" s="17"/>
      <c r="AP13" s="17"/>
      <c r="AR13" s="17"/>
      <c r="AS13" s="17"/>
      <c r="AU13" s="17"/>
      <c r="AV13" s="17"/>
    </row>
    <row r="14" spans="1:52" ht="15" thickBot="1">
      <c r="B14" s="1"/>
      <c r="C14" s="2"/>
      <c r="E14" s="1"/>
      <c r="F14" s="2"/>
      <c r="H14" s="1"/>
      <c r="I14" s="2"/>
      <c r="K14" s="1"/>
      <c r="L14" s="2"/>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 thickBot="1">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c r="A16" s="73">
        <v>2</v>
      </c>
      <c r="B16" s="803" t="str">
        <f>VLOOKUP(A16,Matches!$B$4:$K$113,7,0)</f>
        <v>Guadalajara</v>
      </c>
      <c r="C16" s="804"/>
      <c r="D16" s="73">
        <v>8</v>
      </c>
      <c r="E16" s="803" t="str">
        <f>VLOOKUP(D16,Matches!$B$4:$K$113,7,0)</f>
        <v>San Francisco Bay Area</v>
      </c>
      <c r="F16" s="804"/>
      <c r="G16" s="73">
        <v>5</v>
      </c>
      <c r="H16" s="803" t="str">
        <f>VLOOKUP(G16,Matches!$B$4:$K$113,7,0)</f>
        <v>Boston</v>
      </c>
      <c r="I16" s="804"/>
      <c r="J16" s="73">
        <v>6</v>
      </c>
      <c r="K16" s="803" t="str">
        <f>VLOOKUP(J16,Matches!$B$4:$K$113,7,0)</f>
        <v>Vancouver</v>
      </c>
      <c r="L16" s="804"/>
      <c r="M16" s="73">
        <v>9</v>
      </c>
      <c r="N16" s="803" t="str">
        <f>VLOOKUP(M16,Matches!$B$4:$K$113,7,0)</f>
        <v>Philadelphia</v>
      </c>
      <c r="O16" s="804"/>
      <c r="P16" s="73">
        <v>12</v>
      </c>
      <c r="Q16" s="803" t="str">
        <f>VLOOKUP(P16,Matches!$B$4:$K$113,7,0)</f>
        <v>Monterrey</v>
      </c>
      <c r="R16" s="804"/>
      <c r="S16" s="73">
        <v>15</v>
      </c>
      <c r="T16" s="803" t="str">
        <f>VLOOKUP(S16,Matches!$B$4:$K$113,7,0)</f>
        <v>Los Angeles</v>
      </c>
      <c r="U16" s="804"/>
      <c r="V16" s="73">
        <v>13</v>
      </c>
      <c r="W16" s="803" t="str">
        <f>VLOOKUP(V16,Matches!$B$4:$K$113,7,0)</f>
        <v>Miami</v>
      </c>
      <c r="X16" s="804"/>
      <c r="Y16" s="73">
        <v>18</v>
      </c>
      <c r="Z16" s="803" t="str">
        <f>VLOOKUP(Y16,Matches!$B$4:$K$113,7,0)</f>
        <v>Boston</v>
      </c>
      <c r="AA16" s="804"/>
      <c r="AB16" s="73">
        <v>20</v>
      </c>
      <c r="AC16" s="803" t="str">
        <f>VLOOKUP(AB16,Matches!$B$4:$K$113,7,0)</f>
        <v>San Francisco Bay Area</v>
      </c>
      <c r="AD16" s="804"/>
      <c r="AE16" s="73">
        <v>24</v>
      </c>
      <c r="AF16" s="803" t="str">
        <f>VLOOKUP(AE16,Matches!$B$4:$K$113,7,0)</f>
        <v>Mexico City</v>
      </c>
      <c r="AG16" s="804"/>
      <c r="AH16" s="73">
        <v>21</v>
      </c>
      <c r="AI16" s="803" t="str">
        <f>VLOOKUP(AH16,Matches!$B$4:$K$113,7,0)</f>
        <v>Toronto</v>
      </c>
      <c r="AJ16" s="804"/>
      <c r="AK16" s="73"/>
      <c r="AN16" s="73"/>
      <c r="AQ16" s="73"/>
      <c r="AT16" s="73"/>
    </row>
    <row r="17" spans="1:48">
      <c r="B17" s="801">
        <f>VLOOKUP(A16,Matches!$B$4:$K$113,5,0)</f>
        <v>46185.208333333328</v>
      </c>
      <c r="C17" s="802"/>
      <c r="E17" s="801">
        <f>VLOOKUP(D16,Matches!$B$4:$K$113,5,0)</f>
        <v>46186.916666666664</v>
      </c>
      <c r="F17" s="802"/>
      <c r="H17" s="801">
        <f>VLOOKUP(G16,Matches!$B$4:$K$113,5,0)</f>
        <v>46187.166666666664</v>
      </c>
      <c r="I17" s="802"/>
      <c r="K17" s="801">
        <f>VLOOKUP(J16,Matches!$B$4:$K$113,5,0)</f>
        <v>46187.291666666664</v>
      </c>
      <c r="L17" s="802"/>
      <c r="N17" s="801">
        <f>VLOOKUP(M16,Matches!$B$4:$K$113,5,0)</f>
        <v>46188.083333333328</v>
      </c>
      <c r="O17" s="802"/>
      <c r="Q17" s="801">
        <f>VLOOKUP(P16,Matches!$B$4:$K$113,5,0)</f>
        <v>46188.208333333328</v>
      </c>
      <c r="R17" s="802"/>
      <c r="T17" s="801">
        <f>VLOOKUP(S16,Matches!$B$4:$K$113,5,0)</f>
        <v>46189.166666666664</v>
      </c>
      <c r="U17" s="802"/>
      <c r="W17" s="801">
        <f>VLOOKUP(V16,Matches!$B$4:$K$113,5,0)</f>
        <v>46189.041666666664</v>
      </c>
      <c r="X17" s="802"/>
      <c r="Z17" s="801">
        <f>VLOOKUP(Y16,Matches!$B$4:$K$113,5,0)</f>
        <v>46190.041666666664</v>
      </c>
      <c r="AA17" s="802"/>
      <c r="AC17" s="801">
        <f>VLOOKUP(AB16,Matches!$B$4:$K$113,5,0)</f>
        <v>46190.291666666664</v>
      </c>
      <c r="AD17" s="802"/>
      <c r="AF17" s="801">
        <f>VLOOKUP(AE16,Matches!$B$4:$K$113,5,0)</f>
        <v>46191.208333333328</v>
      </c>
      <c r="AG17" s="802"/>
      <c r="AI17" s="801">
        <f>VLOOKUP(AH16,Matches!$B$4:$K$113,5,0)</f>
        <v>46191.083333333328</v>
      </c>
      <c r="AJ17" s="802"/>
      <c r="AL17" s="369"/>
      <c r="AM17" s="369"/>
      <c r="AO17" s="369"/>
      <c r="AP17" s="369"/>
      <c r="AR17" s="369"/>
      <c r="AS17" s="369"/>
      <c r="AU17" s="369"/>
      <c r="AV17" s="369"/>
    </row>
    <row r="18" spans="1:48">
      <c r="B18" s="34" t="str">
        <f>VLOOKUP(A16,Matches!$B$4:$K$113,8,0)</f>
        <v>Rep. of Korea</v>
      </c>
      <c r="C18" s="35" t="str">
        <f>VLOOKUP(A16,Matches!$B$4:$K$113,9,0)</f>
        <v>Czech Rep.</v>
      </c>
      <c r="E18" s="34" t="str">
        <f>VLOOKUP(D16,Matches!$B$4:$K$113,8,0)</f>
        <v>Qatar</v>
      </c>
      <c r="F18" s="35" t="str">
        <f>VLOOKUP(D16,Matches!$B$4:$K$113,9,0)</f>
        <v>Switzerland</v>
      </c>
      <c r="H18" s="34" t="str">
        <f>VLOOKUP(G16,Matches!$B$4:$K$113,8,0)</f>
        <v>Haiti</v>
      </c>
      <c r="I18" s="35" t="str">
        <f>VLOOKUP(G16,Matches!$B$4:$K$113,9,0)</f>
        <v>Scotland</v>
      </c>
      <c r="K18" s="34" t="str">
        <f>VLOOKUP(J16,Matches!$B$4:$K$113,8,0)</f>
        <v>Australia</v>
      </c>
      <c r="L18" s="35" t="str">
        <f>VLOOKUP(J16,Matches!$B$4:$K$113,9,0)</f>
        <v>Turkey</v>
      </c>
      <c r="N18" s="34" t="str">
        <f>VLOOKUP(M16,Matches!$B$4:$K$113,8,0)</f>
        <v>Ivory Coast</v>
      </c>
      <c r="O18" s="35" t="str">
        <f>VLOOKUP(M16,Matches!$B$4:$K$113,9,0)</f>
        <v>Ecuador</v>
      </c>
      <c r="Q18" s="34" t="str">
        <f>VLOOKUP(P16,Matches!$B$4:$K$113,8,0)</f>
        <v>Sweden</v>
      </c>
      <c r="R18" s="35" t="str">
        <f>VLOOKUP(P16,Matches!$B$4:$K$113,9,0)</f>
        <v>Tunisia</v>
      </c>
      <c r="T18" s="34" t="str">
        <f>VLOOKUP(S16,Matches!$B$4:$K$113,8,0)</f>
        <v>IR Iran</v>
      </c>
      <c r="U18" s="35" t="str">
        <f>VLOOKUP(S16,Matches!$B$4:$K$113,9,0)</f>
        <v>New Zealand</v>
      </c>
      <c r="W18" s="34" t="str">
        <f>VLOOKUP(V16,Matches!$B$4:$K$113,8,0)</f>
        <v>Saudi Arabia</v>
      </c>
      <c r="X18" s="35" t="str">
        <f>VLOOKUP(V16,Matches!$B$4:$K$113,9,0)</f>
        <v>Uruguay</v>
      </c>
      <c r="Z18" s="34" t="str">
        <f>VLOOKUP(Y16,Matches!$B$4:$K$113,8,0)</f>
        <v>Iraq</v>
      </c>
      <c r="AA18" s="35" t="str">
        <f>VLOOKUP(Y16,Matches!$B$4:$K$113,9,0)</f>
        <v>Norway</v>
      </c>
      <c r="AC18" s="34" t="str">
        <f>VLOOKUP(AB16,Matches!$B$4:$K$113,8,0)</f>
        <v>Austria</v>
      </c>
      <c r="AD18" s="35" t="str">
        <f>VLOOKUP(AB16,Matches!$B$4:$K$113,9,0)</f>
        <v>Jordan</v>
      </c>
      <c r="AF18" s="34" t="str">
        <f>VLOOKUP(AE16,Matches!$B$4:$K$113,8,0)</f>
        <v>Uzbekistan</v>
      </c>
      <c r="AG18" s="35" t="str">
        <f>VLOOKUP(AE16,Matches!$B$4:$K$113,9,0)</f>
        <v>Colombia</v>
      </c>
      <c r="AI18" s="34" t="str">
        <f>VLOOKUP(AH16,Matches!$B$4:$K$113,8,0)</f>
        <v>Ghana</v>
      </c>
      <c r="AJ18" s="35" t="str">
        <f>VLOOKUP(AH16,Matches!$B$4:$K$113,9,0)</f>
        <v>Panama</v>
      </c>
      <c r="AL18" s="17"/>
      <c r="AM18" s="17"/>
      <c r="AO18" s="17"/>
      <c r="AP18" s="17"/>
      <c r="AR18" s="17"/>
      <c r="AS18" s="17"/>
      <c r="AU18" s="17"/>
      <c r="AV18" s="17"/>
    </row>
    <row r="19" spans="1:48" ht="15" thickBot="1">
      <c r="B19" s="1"/>
      <c r="C19" s="2"/>
      <c r="E19" s="1"/>
      <c r="F19" s="2"/>
      <c r="H19" s="1"/>
      <c r="I19" s="2"/>
      <c r="K19" s="1"/>
      <c r="L19" s="2"/>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 thickBot="1">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c r="A21" s="73">
        <v>25</v>
      </c>
      <c r="B21" s="803" t="str">
        <f>VLOOKUP(A21,Matches!$B$4:$K$113,7,0)</f>
        <v>Atlanta</v>
      </c>
      <c r="C21" s="804"/>
      <c r="D21" s="73">
        <v>26</v>
      </c>
      <c r="E21" s="803" t="str">
        <f>VLOOKUP(D21,Matches!$B$4:$K$113,7,0)</f>
        <v>Los Angeles</v>
      </c>
      <c r="F21" s="804"/>
      <c r="G21" s="73">
        <v>30</v>
      </c>
      <c r="H21" s="803" t="str">
        <f>VLOOKUP(G21,Matches!$B$4:$K$113,7,0)</f>
        <v>Boston</v>
      </c>
      <c r="I21" s="804"/>
      <c r="J21" s="73">
        <v>32</v>
      </c>
      <c r="K21" s="803" t="str">
        <f>VLOOKUP(J21,Matches!$B$4:$K$113,7,0)</f>
        <v>Seattle</v>
      </c>
      <c r="L21" s="804"/>
      <c r="M21" s="73">
        <v>33</v>
      </c>
      <c r="N21" s="803" t="str">
        <f>VLOOKUP(M21,Matches!$B$4:$K$113,7,0)</f>
        <v>Toronto</v>
      </c>
      <c r="O21" s="804"/>
      <c r="P21" s="73">
        <v>35</v>
      </c>
      <c r="Q21" s="803" t="str">
        <f>VLOOKUP(P21,Matches!$B$4:$K$113,7,0)</f>
        <v>Houston</v>
      </c>
      <c r="R21" s="804"/>
      <c r="S21" s="73">
        <v>39</v>
      </c>
      <c r="T21" s="803" t="str">
        <f>VLOOKUP(S21,Matches!$B$4:$K$113,7,0)</f>
        <v>Los Angeles</v>
      </c>
      <c r="U21" s="804"/>
      <c r="V21" s="73">
        <v>38</v>
      </c>
      <c r="W21" s="803" t="str">
        <f>VLOOKUP(V21,Matches!$B$4:$K$113,7,0)</f>
        <v>Atlanta</v>
      </c>
      <c r="X21" s="804"/>
      <c r="Y21" s="73">
        <v>42</v>
      </c>
      <c r="Z21" s="803" t="str">
        <f>VLOOKUP(Y21,Matches!$B$4:$K$113,7,0)</f>
        <v>Philadelphia</v>
      </c>
      <c r="AA21" s="804"/>
      <c r="AB21" s="73">
        <v>43</v>
      </c>
      <c r="AC21" s="803" t="str">
        <f>VLOOKUP(AB21,Matches!$B$4:$K$113,7,0)</f>
        <v>Dallas</v>
      </c>
      <c r="AD21" s="804"/>
      <c r="AE21" s="73">
        <v>47</v>
      </c>
      <c r="AF21" s="803" t="str">
        <f>VLOOKUP(AE21,Matches!$B$4:$K$113,7,0)</f>
        <v>Houston</v>
      </c>
      <c r="AG21" s="804"/>
      <c r="AH21" s="73">
        <v>45</v>
      </c>
      <c r="AI21" s="803" t="str">
        <f>VLOOKUP(AH21,Matches!$B$4:$K$113,7,0)</f>
        <v>Boston</v>
      </c>
      <c r="AJ21" s="804"/>
      <c r="AK21" s="73"/>
      <c r="AN21" s="73"/>
      <c r="AQ21" s="73"/>
      <c r="AT21" s="73"/>
    </row>
    <row r="22" spans="1:48">
      <c r="B22" s="801">
        <f>VLOOKUP(A21,Matches!$B$4:$K$113,5,0)</f>
        <v>46191.791666666664</v>
      </c>
      <c r="C22" s="802"/>
      <c r="E22" s="801">
        <f>VLOOKUP(D21,Matches!$B$4:$K$113,5,0)</f>
        <v>46191.916666666664</v>
      </c>
      <c r="F22" s="802"/>
      <c r="H22" s="801">
        <f>VLOOKUP(G21,Matches!$B$4:$K$113,5,0)</f>
        <v>46193.041666666664</v>
      </c>
      <c r="I22" s="802"/>
      <c r="K22" s="801">
        <f>VLOOKUP(J21,Matches!$B$4:$K$113,5,0)</f>
        <v>46192.916666666664</v>
      </c>
      <c r="L22" s="802"/>
      <c r="N22" s="801">
        <f>VLOOKUP(M21,Matches!$B$4:$K$113,5,0)</f>
        <v>46193.958333333328</v>
      </c>
      <c r="O22" s="802"/>
      <c r="Q22" s="801">
        <f>VLOOKUP(P21,Matches!$B$4:$K$113,5,0)</f>
        <v>46193.833333333328</v>
      </c>
      <c r="R22" s="802"/>
      <c r="T22" s="801">
        <f>VLOOKUP(S21,Matches!$B$4:$K$113,5,0)</f>
        <v>46194.916666666664</v>
      </c>
      <c r="U22" s="802"/>
      <c r="W22" s="801">
        <f>VLOOKUP(V21,Matches!$B$4:$K$113,5,0)</f>
        <v>46194.791666666664</v>
      </c>
      <c r="X22" s="802"/>
      <c r="Z22" s="801">
        <f>VLOOKUP(Y21,Matches!$B$4:$K$113,5,0)</f>
        <v>46196</v>
      </c>
      <c r="AA22" s="802"/>
      <c r="AC22" s="801">
        <f>VLOOKUP(AB21,Matches!$B$4:$K$113,5,0)</f>
        <v>46195.833333333328</v>
      </c>
      <c r="AD22" s="802"/>
      <c r="AF22" s="801">
        <f>VLOOKUP(AE21,Matches!$B$4:$K$113,5,0)</f>
        <v>46196.833333333328</v>
      </c>
      <c r="AG22" s="802"/>
      <c r="AI22" s="801">
        <f>VLOOKUP(AH21,Matches!$B$4:$K$113,5,0)</f>
        <v>46196.958333333328</v>
      </c>
      <c r="AJ22" s="802"/>
      <c r="AL22" s="369"/>
      <c r="AM22" s="369"/>
      <c r="AO22" s="369"/>
      <c r="AP22" s="369"/>
      <c r="AR22" s="369"/>
      <c r="AS22" s="369"/>
      <c r="AU22" s="369"/>
      <c r="AV22" s="369"/>
    </row>
    <row r="23" spans="1:48">
      <c r="B23" s="34" t="str">
        <f>VLOOKUP(A21,Matches!$B$4:$K$113,8,0)</f>
        <v>Czech Rep.</v>
      </c>
      <c r="C23" s="35" t="str">
        <f>VLOOKUP(A21,Matches!$B$4:$K$113,9,0)</f>
        <v>South Africa</v>
      </c>
      <c r="E23" s="34" t="str">
        <f>VLOOKUP(D21,Matches!$B$4:$K$113,8,0)</f>
        <v>Switzerland</v>
      </c>
      <c r="F23" s="35" t="str">
        <f>VLOOKUP(D21,Matches!$B$4:$K$113,9,0)</f>
        <v>Bosnia/Herzeg.</v>
      </c>
      <c r="H23" s="34" t="str">
        <f>VLOOKUP(G21,Matches!$B$4:$K$113,8,0)</f>
        <v>Scotland</v>
      </c>
      <c r="I23" s="35" t="str">
        <f>VLOOKUP(G21,Matches!$B$4:$K$113,9,0)</f>
        <v>Morocco</v>
      </c>
      <c r="K23" s="34" t="str">
        <f>VLOOKUP(J21,Matches!$B$4:$K$113,8,0)</f>
        <v>USA</v>
      </c>
      <c r="L23" s="35" t="str">
        <f>VLOOKUP(J21,Matches!$B$4:$K$113,9,0)</f>
        <v>Australia</v>
      </c>
      <c r="N23" s="34" t="str">
        <f>VLOOKUP(M21,Matches!$B$4:$K$113,8,0)</f>
        <v>Germany</v>
      </c>
      <c r="O23" s="35" t="str">
        <f>VLOOKUP(M21,Matches!$B$4:$K$113,9,0)</f>
        <v>Ivory Coast</v>
      </c>
      <c r="Q23" s="34" t="str">
        <f>VLOOKUP(P21,Matches!$B$4:$K$113,8,0)</f>
        <v>Netherlands</v>
      </c>
      <c r="R23" s="35" t="str">
        <f>VLOOKUP(P21,Matches!$B$4:$K$113,9,0)</f>
        <v>Sweden</v>
      </c>
      <c r="T23" s="34" t="str">
        <f>VLOOKUP(S21,Matches!$B$4:$K$113,8,0)</f>
        <v>Belgium</v>
      </c>
      <c r="U23" s="35" t="str">
        <f>VLOOKUP(S21,Matches!$B$4:$K$113,9,0)</f>
        <v>IR Iran</v>
      </c>
      <c r="W23" s="34" t="str">
        <f>VLOOKUP(V21,Matches!$B$4:$K$113,8,0)</f>
        <v>Spain</v>
      </c>
      <c r="X23" s="35" t="str">
        <f>VLOOKUP(V21,Matches!$B$4:$K$113,9,0)</f>
        <v>Saudi Arabia</v>
      </c>
      <c r="Z23" s="34" t="str">
        <f>VLOOKUP(Y21,Matches!$B$4:$K$113,8,0)</f>
        <v>France</v>
      </c>
      <c r="AA23" s="35" t="str">
        <f>VLOOKUP(Y21,Matches!$B$4:$K$113,9,0)</f>
        <v>Iraq</v>
      </c>
      <c r="AC23" s="34" t="str">
        <f>VLOOKUP(AB21,Matches!$B$4:$K$113,8,0)</f>
        <v>Argentina</v>
      </c>
      <c r="AD23" s="35" t="str">
        <f>VLOOKUP(AB21,Matches!$B$4:$K$113,9,0)</f>
        <v>Austria</v>
      </c>
      <c r="AF23" s="34" t="str">
        <f>VLOOKUP(AE21,Matches!$B$4:$K$113,8,0)</f>
        <v>Portugal</v>
      </c>
      <c r="AG23" s="35" t="str">
        <f>VLOOKUP(AE21,Matches!$B$4:$K$113,9,0)</f>
        <v>Uzbekistan</v>
      </c>
      <c r="AI23" s="34" t="str">
        <f>VLOOKUP(AH21,Matches!$B$4:$K$113,8,0)</f>
        <v>England</v>
      </c>
      <c r="AJ23" s="35" t="str">
        <f>VLOOKUP(AH21,Matches!$B$4:$K$113,9,0)</f>
        <v>Ghana</v>
      </c>
      <c r="AL23" s="17"/>
      <c r="AM23" s="17"/>
      <c r="AO23" s="17"/>
      <c r="AP23" s="17"/>
      <c r="AR23" s="17"/>
      <c r="AS23" s="17"/>
      <c r="AU23" s="17"/>
      <c r="AV23" s="17"/>
    </row>
    <row r="24" spans="1:48" ht="15" thickBot="1">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8.600000000000001" thickBot="1">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c r="A26" s="73">
        <v>28</v>
      </c>
      <c r="B26" s="803" t="str">
        <f>VLOOKUP(A26,Matches!$B$4:$K$113,7,0)</f>
        <v>Guadalajara</v>
      </c>
      <c r="C26" s="804"/>
      <c r="D26" s="73">
        <v>27</v>
      </c>
      <c r="E26" s="803" t="str">
        <f>VLOOKUP(D26,Matches!$B$4:$K$113,7,0)</f>
        <v>Vancouver</v>
      </c>
      <c r="F26" s="804"/>
      <c r="G26" s="73">
        <v>29</v>
      </c>
      <c r="H26" s="803" t="str">
        <f>VLOOKUP(G26,Matches!$B$4:$K$113,7,0)</f>
        <v>Philadelphia</v>
      </c>
      <c r="I26" s="804"/>
      <c r="J26" s="73">
        <v>31</v>
      </c>
      <c r="K26" s="803" t="str">
        <f>VLOOKUP(J26,Matches!$B$4:$K$113,7,0)</f>
        <v>San Francisco Bay Area</v>
      </c>
      <c r="L26" s="804"/>
      <c r="M26" s="73">
        <v>34</v>
      </c>
      <c r="N26" s="803" t="str">
        <f>VLOOKUP(M26,Matches!$B$4:$K$113,7,0)</f>
        <v>Kansas City</v>
      </c>
      <c r="O26" s="804"/>
      <c r="P26" s="73">
        <v>36</v>
      </c>
      <c r="Q26" s="803" t="str">
        <f>VLOOKUP(P26,Matches!$B$4:$K$113,7,0)</f>
        <v>Monterrey</v>
      </c>
      <c r="R26" s="804"/>
      <c r="S26" s="73">
        <v>40</v>
      </c>
      <c r="T26" s="803" t="str">
        <f>VLOOKUP(S26,Matches!$B$4:$K$113,7,0)</f>
        <v>Vancouver</v>
      </c>
      <c r="U26" s="804"/>
      <c r="V26" s="73">
        <v>37</v>
      </c>
      <c r="W26" s="803" t="str">
        <f>VLOOKUP(V26,Matches!$B$4:$K$113,7,0)</f>
        <v>Miami</v>
      </c>
      <c r="X26" s="804"/>
      <c r="Y26" s="73">
        <v>41</v>
      </c>
      <c r="Z26" s="803" t="str">
        <f>VLOOKUP(Y26,Matches!$B$4:$K$113,7,0)</f>
        <v>New York/New Jersey</v>
      </c>
      <c r="AA26" s="804"/>
      <c r="AB26" s="73">
        <v>44</v>
      </c>
      <c r="AC26" s="803" t="str">
        <f>VLOOKUP(AB26,Matches!$B$4:$K$113,7,0)</f>
        <v>San Francisco Bay Area</v>
      </c>
      <c r="AD26" s="804"/>
      <c r="AE26" s="73">
        <v>48</v>
      </c>
      <c r="AF26" s="803" t="str">
        <f>VLOOKUP(AE26,Matches!$B$4:$K$113,7,0)</f>
        <v>Guadalajara</v>
      </c>
      <c r="AG26" s="804"/>
      <c r="AH26" s="73">
        <v>46</v>
      </c>
      <c r="AI26" s="803" t="str">
        <f>VLOOKUP(AH26,Matches!$B$4:$K$113,7,0)</f>
        <v>Toronto</v>
      </c>
      <c r="AJ26" s="804"/>
      <c r="AK26" s="73"/>
      <c r="AN26" s="73"/>
      <c r="AQ26" s="73"/>
      <c r="AT26" s="73"/>
    </row>
    <row r="27" spans="1:48">
      <c r="B27" s="801">
        <f>VLOOKUP(A26,Matches!$B$4:$K$113,5,0)</f>
        <v>46192.166666666664</v>
      </c>
      <c r="C27" s="802"/>
      <c r="E27" s="801">
        <f>VLOOKUP(D26,Matches!$B$4:$K$113,5,0)</f>
        <v>46192.041666666664</v>
      </c>
      <c r="F27" s="802"/>
      <c r="H27" s="801">
        <f>VLOOKUP(G26,Matches!$B$4:$K$113,5,0)</f>
        <v>46193.145833333328</v>
      </c>
      <c r="I27" s="802"/>
      <c r="K27" s="801">
        <f>VLOOKUP(J26,Matches!$B$4:$K$113,5,0)</f>
        <v>46193.25</v>
      </c>
      <c r="L27" s="802"/>
      <c r="N27" s="801">
        <f>VLOOKUP(M26,Matches!$B$4:$K$113,5,0)</f>
        <v>46194.125</v>
      </c>
      <c r="O27" s="802"/>
      <c r="Q27" s="801">
        <f>VLOOKUP(P26,Matches!$B$4:$K$113,5,0)</f>
        <v>46194.291666666664</v>
      </c>
      <c r="R27" s="802"/>
      <c r="T27" s="801">
        <f>VLOOKUP(S26,Matches!$B$4:$K$113,5,0)</f>
        <v>46195.166666666664</v>
      </c>
      <c r="U27" s="802"/>
      <c r="W27" s="801">
        <f>VLOOKUP(V26,Matches!$B$4:$K$113,5,0)</f>
        <v>46195.041666666664</v>
      </c>
      <c r="X27" s="802"/>
      <c r="Z27" s="801">
        <f>VLOOKUP(Y26,Matches!$B$4:$K$113,5,0)</f>
        <v>46196.125</v>
      </c>
      <c r="AA27" s="802"/>
      <c r="AC27" s="801">
        <f>VLOOKUP(AB26,Matches!$B$4:$K$113,5,0)</f>
        <v>46196.25</v>
      </c>
      <c r="AD27" s="802"/>
      <c r="AF27" s="801">
        <f>VLOOKUP(AE26,Matches!$B$4:$K$113,5,0)</f>
        <v>46197.208333333328</v>
      </c>
      <c r="AG27" s="802"/>
      <c r="AI27" s="801">
        <f>VLOOKUP(AH26,Matches!$B$4:$K$113,5,0)</f>
        <v>46197.083333333328</v>
      </c>
      <c r="AJ27" s="802"/>
      <c r="AL27" s="369"/>
      <c r="AM27" s="369"/>
      <c r="AO27" s="369"/>
      <c r="AP27" s="369"/>
      <c r="AR27" s="369"/>
      <c r="AS27" s="369"/>
      <c r="AU27" s="369"/>
      <c r="AV27" s="369"/>
    </row>
    <row r="28" spans="1:48">
      <c r="B28" s="34" t="str">
        <f>VLOOKUP(A26,Matches!$B$4:$K$113,8,0)</f>
        <v>Mexico</v>
      </c>
      <c r="C28" s="35" t="str">
        <f>VLOOKUP(A26,Matches!$B$4:$K$113,9,0)</f>
        <v>Rep. of Korea</v>
      </c>
      <c r="E28" s="34" t="str">
        <f>VLOOKUP(D26,Matches!$B$4:$K$113,8,0)</f>
        <v>Canada</v>
      </c>
      <c r="F28" s="35" t="str">
        <f>VLOOKUP(D26,Matches!$B$4:$K$113,9,0)</f>
        <v>Qatar</v>
      </c>
      <c r="H28" s="34" t="str">
        <f>VLOOKUP(G26,Matches!$B$4:$K$113,8,0)</f>
        <v>Brazil</v>
      </c>
      <c r="I28" s="35" t="str">
        <f>VLOOKUP(G26,Matches!$B$4:$K$113,9,0)</f>
        <v>Haiti</v>
      </c>
      <c r="K28" s="34" t="str">
        <f>VLOOKUP(J26,Matches!$B$4:$K$113,8,0)</f>
        <v>Turkey</v>
      </c>
      <c r="L28" s="35" t="str">
        <f>VLOOKUP(J26,Matches!$B$4:$K$113,9,0)</f>
        <v>Paraguay</v>
      </c>
      <c r="N28" s="34" t="str">
        <f>VLOOKUP(M26,Matches!$B$4:$K$113,8,0)</f>
        <v>Ecuador</v>
      </c>
      <c r="O28" s="35" t="str">
        <f>VLOOKUP(M26,Matches!$B$4:$K$113,9,0)</f>
        <v>Curaçao</v>
      </c>
      <c r="Q28" s="34" t="str">
        <f>VLOOKUP(P26,Matches!$B$4:$K$113,8,0)</f>
        <v>Tunisia</v>
      </c>
      <c r="R28" s="35" t="str">
        <f>VLOOKUP(P26,Matches!$B$4:$K$113,9,0)</f>
        <v>Japan</v>
      </c>
      <c r="T28" s="34" t="str">
        <f>VLOOKUP(S26,Matches!$B$4:$K$113,8,0)</f>
        <v>New Zealand</v>
      </c>
      <c r="U28" s="35" t="str">
        <f>VLOOKUP(S26,Matches!$B$4:$K$113,9,0)</f>
        <v>Egypt</v>
      </c>
      <c r="W28" s="34" t="str">
        <f>VLOOKUP(V26,Matches!$B$4:$K$113,8,0)</f>
        <v>Uruguay</v>
      </c>
      <c r="X28" s="35" t="str">
        <f>VLOOKUP(V26,Matches!$B$4:$K$113,9,0)</f>
        <v>Cape Verde</v>
      </c>
      <c r="Z28" s="34" t="str">
        <f>VLOOKUP(Y26,Matches!$B$4:$K$113,8,0)</f>
        <v>Norway</v>
      </c>
      <c r="AA28" s="35" t="str">
        <f>VLOOKUP(Y26,Matches!$B$4:$K$113,9,0)</f>
        <v>Senegal</v>
      </c>
      <c r="AC28" s="34" t="str">
        <f>VLOOKUP(AB26,Matches!$B$4:$K$113,8,0)</f>
        <v>Jordan</v>
      </c>
      <c r="AD28" s="35" t="str">
        <f>VLOOKUP(AB26,Matches!$B$4:$K$113,9,0)</f>
        <v>Algeria</v>
      </c>
      <c r="AF28" s="34" t="str">
        <f>VLOOKUP(AE26,Matches!$B$4:$K$113,8,0)</f>
        <v>Colombia</v>
      </c>
      <c r="AG28" s="35" t="str">
        <f>VLOOKUP(AE26,Matches!$B$4:$K$113,9,0)</f>
        <v>DR Congo</v>
      </c>
      <c r="AI28" s="34" t="str">
        <f>VLOOKUP(AH26,Matches!$B$4:$K$113,8,0)</f>
        <v>Panama</v>
      </c>
      <c r="AJ28" s="35" t="str">
        <f>VLOOKUP(AH26,Matches!$B$4:$K$113,9,0)</f>
        <v>Croatia</v>
      </c>
      <c r="AL28" s="17"/>
      <c r="AM28" s="17"/>
      <c r="AO28" s="17"/>
      <c r="AP28" s="17"/>
      <c r="AR28" s="17"/>
      <c r="AS28" s="17"/>
      <c r="AU28" s="17"/>
      <c r="AV28" s="17"/>
    </row>
    <row r="29" spans="1:48" ht="15" thickBot="1">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2" thickBot="1">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92" t="str">
        <f>IF(ThirdPlaced!$I$33,"•","")</f>
        <v/>
      </c>
      <c r="AM30" s="792"/>
      <c r="AO30" s="19"/>
      <c r="AP30" s="19"/>
      <c r="AR30" s="19"/>
      <c r="AS30" s="19"/>
      <c r="AU30" s="19"/>
      <c r="AV30" s="19"/>
    </row>
    <row r="31" spans="1:48">
      <c r="A31" s="73">
        <v>53</v>
      </c>
      <c r="B31" s="803" t="str">
        <f>VLOOKUP(A31,Matches!$B$4:$K$113,7,0)</f>
        <v>Mexico City</v>
      </c>
      <c r="C31" s="804"/>
      <c r="D31" s="73">
        <v>51</v>
      </c>
      <c r="E31" s="803" t="str">
        <f>VLOOKUP(D31,Matches!$B$4:$K$113,7,0)</f>
        <v>Vancouver</v>
      </c>
      <c r="F31" s="804"/>
      <c r="G31" s="73">
        <v>49</v>
      </c>
      <c r="H31" s="803" t="str">
        <f>VLOOKUP(G31,Matches!$B$4:$K$113,7,0)</f>
        <v>Miami</v>
      </c>
      <c r="I31" s="804"/>
      <c r="J31" s="73">
        <v>59</v>
      </c>
      <c r="K31" s="803" t="str">
        <f>VLOOKUP(J31,Matches!$B$4:$K$113,7,0)</f>
        <v>Los Angeles</v>
      </c>
      <c r="L31" s="804"/>
      <c r="M31" s="73">
        <v>55</v>
      </c>
      <c r="N31" s="803" t="str">
        <f>VLOOKUP(M31,Matches!$B$4:$K$113,7,0)</f>
        <v>Philadelphia</v>
      </c>
      <c r="O31" s="804"/>
      <c r="P31" s="73">
        <v>57</v>
      </c>
      <c r="Q31" s="803" t="str">
        <f>VLOOKUP(P31,Matches!$B$4:$K$113,7,0)</f>
        <v>Dallas</v>
      </c>
      <c r="R31" s="804"/>
      <c r="S31" s="73">
        <v>63</v>
      </c>
      <c r="T31" s="803" t="str">
        <f>VLOOKUP(S31,Matches!$B$4:$K$113,7,0)</f>
        <v>Seattle</v>
      </c>
      <c r="U31" s="804"/>
      <c r="V31" s="73">
        <v>65</v>
      </c>
      <c r="W31" s="803" t="str">
        <f>VLOOKUP(V31,Matches!$B$4:$K$113,7,0)</f>
        <v>Houston</v>
      </c>
      <c r="X31" s="804"/>
      <c r="Y31" s="73">
        <v>61</v>
      </c>
      <c r="Z31" s="803" t="str">
        <f>VLOOKUP(Y31,Matches!$B$4:$K$113,7,0)</f>
        <v>Boston</v>
      </c>
      <c r="AA31" s="804"/>
      <c r="AB31" s="73">
        <v>69</v>
      </c>
      <c r="AC31" s="803" t="str">
        <f>VLOOKUP(AB31,Matches!$B$4:$K$113,7,0)</f>
        <v>Kansas City</v>
      </c>
      <c r="AD31" s="804"/>
      <c r="AE31" s="73">
        <v>71</v>
      </c>
      <c r="AF31" s="803" t="str">
        <f>VLOOKUP(AE31,Matches!$B$4:$K$113,7,0)</f>
        <v>Miami</v>
      </c>
      <c r="AG31" s="804"/>
      <c r="AH31" s="73">
        <v>67</v>
      </c>
      <c r="AI31" s="803" t="str">
        <f>VLOOKUP(AH31,Matches!$B$4:$K$113,7,0)</f>
        <v>New York/New Jersey</v>
      </c>
      <c r="AJ31" s="804"/>
      <c r="AK31" s="73"/>
      <c r="AL31" s="799" t="str">
        <f>Language!$E$180</f>
        <v>Third in the group</v>
      </c>
      <c r="AM31" s="800"/>
      <c r="AN31" s="467" t="str">
        <f>Language!$E$181</f>
        <v>Grp</v>
      </c>
      <c r="AQ31" s="73"/>
      <c r="AT31" s="73"/>
    </row>
    <row r="32" spans="1:48">
      <c r="B32" s="801">
        <f>VLOOKUP(A31,Matches!$B$4:$K$113,5,0)</f>
        <v>46198.166666666664</v>
      </c>
      <c r="C32" s="802"/>
      <c r="E32" s="801">
        <f>VLOOKUP(D31,Matches!$B$4:$K$113,5,0)</f>
        <v>46197.916666666664</v>
      </c>
      <c r="F32" s="802"/>
      <c r="H32" s="801">
        <f>VLOOKUP(G31,Matches!$B$4:$K$113,5,0)</f>
        <v>46198.041666666664</v>
      </c>
      <c r="I32" s="802"/>
      <c r="K32" s="801">
        <f>VLOOKUP(J31,Matches!$B$4:$K$113,5,0)</f>
        <v>46199.208333333328</v>
      </c>
      <c r="L32" s="802"/>
      <c r="N32" s="801">
        <f>VLOOKUP(M31,Matches!$B$4:$K$113,5,0)</f>
        <v>46198.958333333328</v>
      </c>
      <c r="O32" s="802"/>
      <c r="Q32" s="801">
        <f>VLOOKUP(P31,Matches!$B$4:$K$113,5,0)</f>
        <v>46199.083333333328</v>
      </c>
      <c r="R32" s="802"/>
      <c r="T32" s="801">
        <f>VLOOKUP(S31,Matches!$B$4:$K$113,5,0)</f>
        <v>46200.25</v>
      </c>
      <c r="U32" s="802"/>
      <c r="W32" s="801">
        <f>VLOOKUP(V31,Matches!$B$4:$K$113,5,0)</f>
        <v>46200.125</v>
      </c>
      <c r="X32" s="802"/>
      <c r="Z32" s="801">
        <f>VLOOKUP(Y31,Matches!$B$4:$K$113,5,0)</f>
        <v>46199.916666666664</v>
      </c>
      <c r="AA32" s="802"/>
      <c r="AC32" s="801">
        <f>VLOOKUP(AB31,Matches!$B$4:$K$113,5,0)</f>
        <v>46201.208333333328</v>
      </c>
      <c r="AD32" s="802"/>
      <c r="AF32" s="801">
        <f>VLOOKUP(AE31,Matches!$B$4:$K$113,5,0)</f>
        <v>46201.104166666664</v>
      </c>
      <c r="AG32" s="802"/>
      <c r="AI32" s="801">
        <f>VLOOKUP(AH31,Matches!$B$4:$K$113,5,0)</f>
        <v>46201</v>
      </c>
      <c r="AJ32" s="802"/>
      <c r="AL32" s="466" t="str">
        <f>IF(OR(ThirdPlaced!$D17&gt;0,ThirdPlaced!$G17&gt;0),ThirdPlaced!$C17,"")</f>
        <v/>
      </c>
      <c r="AM32" s="459" t="str">
        <f>IF(AL32&lt;&gt;"","   "&amp;ThirdPlaced!$D17&amp;"        "&amp;ThirdPlaced!$F17&amp;Language!$E$197&amp;ThirdPlaced!$G17,"")</f>
        <v/>
      </c>
      <c r="AN32" s="465" t="str">
        <f>IF(AL32&lt;&gt;"",ThirdPlaced!$I17,"")</f>
        <v/>
      </c>
      <c r="AO32" s="369"/>
      <c r="AP32" s="369"/>
      <c r="AR32" s="369"/>
      <c r="AS32" s="369"/>
      <c r="AU32" s="369"/>
      <c r="AV32" s="369"/>
    </row>
    <row r="33" spans="1:48">
      <c r="B33" s="34" t="str">
        <f>VLOOKUP(A31,Matches!$B$4:$K$113,8,0)</f>
        <v>Czech Rep.</v>
      </c>
      <c r="C33" s="35" t="str">
        <f>VLOOKUP(A31,Matches!$B$4:$K$113,9,0)</f>
        <v>Mexico</v>
      </c>
      <c r="E33" s="34" t="str">
        <f>VLOOKUP(D31,Matches!$B$4:$K$113,8,0)</f>
        <v>Switzerland</v>
      </c>
      <c r="F33" s="35" t="str">
        <f>VLOOKUP(D31,Matches!$B$4:$K$113,9,0)</f>
        <v>Canada</v>
      </c>
      <c r="H33" s="34" t="str">
        <f>VLOOKUP(G31,Matches!$B$4:$K$113,8,0)</f>
        <v>Scotland</v>
      </c>
      <c r="I33" s="35" t="str">
        <f>VLOOKUP(G31,Matches!$B$4:$K$113,9,0)</f>
        <v>Brazil</v>
      </c>
      <c r="K33" s="34" t="str">
        <f>VLOOKUP(J31,Matches!$B$4:$K$113,8,0)</f>
        <v>Turkey</v>
      </c>
      <c r="L33" s="35" t="str">
        <f>VLOOKUP(J31,Matches!$B$4:$K$113,9,0)</f>
        <v>USA</v>
      </c>
      <c r="N33" s="34" t="str">
        <f>VLOOKUP(M31,Matches!$B$4:$K$113,8,0)</f>
        <v>Curaçao</v>
      </c>
      <c r="O33" s="35" t="str">
        <f>VLOOKUP(M31,Matches!$B$4:$K$113,9,0)</f>
        <v>Ivory Coast</v>
      </c>
      <c r="Q33" s="34" t="str">
        <f>VLOOKUP(P31,Matches!$B$4:$K$113,8,0)</f>
        <v>Japan</v>
      </c>
      <c r="R33" s="35" t="str">
        <f>VLOOKUP(P31,Matches!$B$4:$K$113,9,0)</f>
        <v>Sweden</v>
      </c>
      <c r="T33" s="34" t="str">
        <f>VLOOKUP(S31,Matches!$B$4:$K$113,8,0)</f>
        <v>Egypt</v>
      </c>
      <c r="U33" s="35" t="str">
        <f>VLOOKUP(S31,Matches!$B$4:$K$113,9,0)</f>
        <v>IR Iran</v>
      </c>
      <c r="W33" s="34" t="str">
        <f>VLOOKUP(V31,Matches!$B$4:$K$113,8,0)</f>
        <v>Cape Verde</v>
      </c>
      <c r="X33" s="35" t="str">
        <f>VLOOKUP(V31,Matches!$B$4:$K$113,9,0)</f>
        <v>Saudi Arabia</v>
      </c>
      <c r="Z33" s="34" t="str">
        <f>VLOOKUP(Y31,Matches!$B$4:$K$113,8,0)</f>
        <v>Norway</v>
      </c>
      <c r="AA33" s="35" t="str">
        <f>VLOOKUP(Y31,Matches!$B$4:$K$113,9,0)</f>
        <v>France</v>
      </c>
      <c r="AC33" s="34" t="str">
        <f>VLOOKUP(AB31,Matches!$B$4:$K$113,8,0)</f>
        <v>Algeria</v>
      </c>
      <c r="AD33" s="35" t="str">
        <f>VLOOKUP(AB31,Matches!$B$4:$K$113,9,0)</f>
        <v>Austria</v>
      </c>
      <c r="AF33" s="34" t="str">
        <f>VLOOKUP(AE31,Matches!$B$4:$K$113,8,0)</f>
        <v>Colombia</v>
      </c>
      <c r="AG33" s="35" t="str">
        <f>VLOOKUP(AE31,Matches!$B$4:$K$113,9,0)</f>
        <v>Portugal</v>
      </c>
      <c r="AI33" s="34" t="str">
        <f>VLOOKUP(AH31,Matches!$B$4:$K$113,8,0)</f>
        <v>Panama</v>
      </c>
      <c r="AJ33" s="35" t="str">
        <f>VLOOKUP(AH31,Matches!$B$4:$K$113,9,0)</f>
        <v>England</v>
      </c>
      <c r="AL33" s="466" t="str">
        <f>IF(OR(ThirdPlaced!$D18&gt;0,ThirdPlaced!$G18&gt;0),ThirdPlaced!$C18,"")</f>
        <v/>
      </c>
      <c r="AM33" s="459" t="str">
        <f>IF(AL33&lt;&gt;"","   "&amp;ThirdPlaced!$D18&amp;"        "&amp;ThirdPlaced!$F18&amp;Language!$E$197&amp;ThirdPlaced!$G18,"")</f>
        <v/>
      </c>
      <c r="AN33" s="465" t="str">
        <f>IF(AL33&lt;&gt;"",ThirdPlaced!$I18,"")</f>
        <v/>
      </c>
      <c r="AO33" s="17"/>
      <c r="AP33" s="17"/>
      <c r="AR33" s="17"/>
      <c r="AS33" s="17"/>
      <c r="AU33" s="17"/>
      <c r="AV33" s="17"/>
    </row>
    <row r="34" spans="1:48" ht="15" thickBot="1">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
      </c>
      <c r="AM34" s="459" t="str">
        <f>IF(AL34&lt;&gt;"","   "&amp;ThirdPlaced!$D19&amp;"        "&amp;ThirdPlaced!$F19&amp;Language!$E$197&amp;ThirdPlaced!$G19,"")</f>
        <v/>
      </c>
      <c r="AN34" s="465" t="str">
        <f>IF(AL34&lt;&gt;"",ThirdPlaced!$I19,"")</f>
        <v/>
      </c>
      <c r="AO34" s="19"/>
      <c r="AP34" s="19"/>
      <c r="AR34" s="19"/>
      <c r="AS34" s="19"/>
      <c r="AU34" s="19"/>
      <c r="AV34" s="19"/>
    </row>
    <row r="35" spans="1:48" ht="15" thickBot="1">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
      </c>
      <c r="AM35" s="459" t="str">
        <f>IF(AL35&lt;&gt;"","   "&amp;ThirdPlaced!$D20&amp;"        "&amp;ThirdPlaced!$F20&amp;Language!$E$197&amp;ThirdPlaced!$G20,"")</f>
        <v/>
      </c>
      <c r="AN35" s="465" t="str">
        <f>IF(AL35&lt;&gt;"",ThirdPlaced!$I20,"")</f>
        <v/>
      </c>
      <c r="AO35" s="19"/>
      <c r="AP35" s="19"/>
      <c r="AR35" s="19"/>
      <c r="AS35" s="19"/>
      <c r="AU35" s="19"/>
      <c r="AV35" s="19"/>
    </row>
    <row r="36" spans="1:48">
      <c r="A36" s="73">
        <v>54</v>
      </c>
      <c r="B36" s="803" t="str">
        <f>VLOOKUP(A36,Matches!$B$4:$K$113,7,0)</f>
        <v>Monterrey</v>
      </c>
      <c r="C36" s="804"/>
      <c r="D36" s="73">
        <v>52</v>
      </c>
      <c r="E36" s="803" t="str">
        <f>VLOOKUP(D36,Matches!$B$4:$K$113,7,0)</f>
        <v>Seattle</v>
      </c>
      <c r="F36" s="804"/>
      <c r="G36" s="73">
        <v>50</v>
      </c>
      <c r="H36" s="803" t="str">
        <f>VLOOKUP(G36,Matches!$B$4:$K$113,7,0)</f>
        <v>Atlanta</v>
      </c>
      <c r="I36" s="804"/>
      <c r="J36" s="73">
        <v>60</v>
      </c>
      <c r="K36" s="803" t="str">
        <f>VLOOKUP(J36,Matches!$B$4:$K$113,7,0)</f>
        <v>San Francisco Bay Area</v>
      </c>
      <c r="L36" s="804"/>
      <c r="M36" s="73">
        <v>56</v>
      </c>
      <c r="N36" s="803" t="str">
        <f>VLOOKUP(M36,Matches!$B$4:$K$113,7,0)</f>
        <v>New York/New Jersey</v>
      </c>
      <c r="O36" s="804"/>
      <c r="P36" s="73">
        <v>58</v>
      </c>
      <c r="Q36" s="803" t="str">
        <f>VLOOKUP(P36,Matches!$B$4:$K$113,7,0)</f>
        <v>Kansas City</v>
      </c>
      <c r="R36" s="804"/>
      <c r="S36" s="73">
        <v>64</v>
      </c>
      <c r="T36" s="803" t="str">
        <f>VLOOKUP(S36,Matches!$B$4:$K$113,7,0)</f>
        <v>Vancouver</v>
      </c>
      <c r="U36" s="804"/>
      <c r="V36" s="73">
        <v>66</v>
      </c>
      <c r="W36" s="803" t="str">
        <f>VLOOKUP(V36,Matches!$B$4:$K$113,7,0)</f>
        <v>Guadalajara</v>
      </c>
      <c r="X36" s="804"/>
      <c r="Y36" s="73">
        <v>62</v>
      </c>
      <c r="Z36" s="803" t="str">
        <f>VLOOKUP(Y36,Matches!$B$4:$K$113,7,0)</f>
        <v>Toronto</v>
      </c>
      <c r="AA36" s="804"/>
      <c r="AB36" s="73">
        <v>70</v>
      </c>
      <c r="AC36" s="803" t="str">
        <f>VLOOKUP(AB36,Matches!$B$4:$K$113,7,0)</f>
        <v>Dallas</v>
      </c>
      <c r="AD36" s="804"/>
      <c r="AE36" s="73">
        <v>72</v>
      </c>
      <c r="AF36" s="803" t="str">
        <f>VLOOKUP(AE36,Matches!$B$4:$K$113,7,0)</f>
        <v>Atlanta</v>
      </c>
      <c r="AG36" s="804"/>
      <c r="AH36" s="73">
        <v>68</v>
      </c>
      <c r="AI36" s="803" t="str">
        <f>VLOOKUP(AH36,Matches!$B$4:$K$113,7,0)</f>
        <v>Philadelphia</v>
      </c>
      <c r="AJ36" s="804"/>
      <c r="AK36" s="73"/>
      <c r="AL36" s="466" t="str">
        <f>IF(OR(ThirdPlaced!$D21&gt;0,ThirdPlaced!$G21&gt;0),ThirdPlaced!$C21,"")</f>
        <v/>
      </c>
      <c r="AM36" s="459" t="str">
        <f>IF(AL36&lt;&gt;"","   "&amp;ThirdPlaced!$D21&amp;"        "&amp;ThirdPlaced!$F21&amp;Language!$E$197&amp;ThirdPlaced!$G21,"")</f>
        <v/>
      </c>
      <c r="AN36" s="465" t="str">
        <f>IF(AL36&lt;&gt;"",ThirdPlaced!$I21,"")</f>
        <v/>
      </c>
      <c r="AT36" s="73"/>
    </row>
    <row r="37" spans="1:48">
      <c r="B37" s="801">
        <f>VLOOKUP(A36,Matches!$B$4:$K$113,5,0)</f>
        <v>46198.166666666664</v>
      </c>
      <c r="C37" s="802"/>
      <c r="E37" s="801">
        <f>VLOOKUP(D36,Matches!$B$4:$K$113,5,0)</f>
        <v>46197.916666666664</v>
      </c>
      <c r="F37" s="802"/>
      <c r="H37" s="801">
        <f>VLOOKUP(G36,Matches!$B$4:$K$113,5,0)</f>
        <v>46198.041666666664</v>
      </c>
      <c r="I37" s="802"/>
      <c r="K37" s="801">
        <f>VLOOKUP(J36,Matches!$B$4:$K$113,5,0)</f>
        <v>46199.208333333328</v>
      </c>
      <c r="L37" s="802"/>
      <c r="N37" s="801">
        <f>VLOOKUP(M36,Matches!$B$4:$K$113,5,0)</f>
        <v>46198.958333333328</v>
      </c>
      <c r="O37" s="802"/>
      <c r="Q37" s="801">
        <f>VLOOKUP(P36,Matches!$B$4:$K$113,5,0)</f>
        <v>46199.083333333328</v>
      </c>
      <c r="R37" s="802"/>
      <c r="T37" s="801">
        <f>VLOOKUP(S36,Matches!$B$4:$K$113,5,0)</f>
        <v>46200.25</v>
      </c>
      <c r="U37" s="802"/>
      <c r="W37" s="801">
        <f>VLOOKUP(V36,Matches!$B$4:$K$113,5,0)</f>
        <v>46200.125</v>
      </c>
      <c r="X37" s="802"/>
      <c r="Z37" s="801">
        <f>VLOOKUP(Y36,Matches!$B$4:$K$113,5,0)</f>
        <v>46199.916666666664</v>
      </c>
      <c r="AA37" s="802"/>
      <c r="AC37" s="801">
        <f>VLOOKUP(AB36,Matches!$B$4:$K$113,5,0)</f>
        <v>46201.208333333328</v>
      </c>
      <c r="AD37" s="802"/>
      <c r="AF37" s="801">
        <f>VLOOKUP(AE36,Matches!$B$4:$K$113,5,0)</f>
        <v>46201.104166666664</v>
      </c>
      <c r="AG37" s="802"/>
      <c r="AI37" s="801">
        <f>VLOOKUP(AH36,Matches!$B$4:$K$113,5,0)</f>
        <v>46201</v>
      </c>
      <c r="AJ37" s="802"/>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c r="B38" s="34" t="str">
        <f>VLOOKUP(A36,Matches!$B$4:$K$113,8,0)</f>
        <v>South Africa</v>
      </c>
      <c r="C38" s="35" t="str">
        <f>VLOOKUP(A36,Matches!$B$4:$K$113,9,0)</f>
        <v>Rep. of Korea</v>
      </c>
      <c r="E38" s="34" t="str">
        <f>VLOOKUP(D36,Matches!$B$4:$K$113,8,0)</f>
        <v>Bosnia/Herzeg.</v>
      </c>
      <c r="F38" s="35" t="str">
        <f>VLOOKUP(D36,Matches!$B$4:$K$113,9,0)</f>
        <v>Qatar</v>
      </c>
      <c r="H38" s="34" t="str">
        <f>VLOOKUP(G36,Matches!$B$4:$K$113,8,0)</f>
        <v>Morocco</v>
      </c>
      <c r="I38" s="35" t="str">
        <f>VLOOKUP(G36,Matches!$B$4:$K$113,9,0)</f>
        <v>Haiti</v>
      </c>
      <c r="K38" s="34" t="str">
        <f>VLOOKUP(J36,Matches!$B$4:$K$113,8,0)</f>
        <v>Paraguay</v>
      </c>
      <c r="L38" s="35" t="str">
        <f>VLOOKUP(J36,Matches!$B$4:$K$113,9,0)</f>
        <v>Australia</v>
      </c>
      <c r="N38" s="34" t="str">
        <f>VLOOKUP(M36,Matches!$B$4:$K$113,8,0)</f>
        <v>Ecuador</v>
      </c>
      <c r="O38" s="35" t="str">
        <f>VLOOKUP(M36,Matches!$B$4:$K$113,9,0)</f>
        <v>Germany</v>
      </c>
      <c r="Q38" s="34" t="str">
        <f>VLOOKUP(P36,Matches!$B$4:$K$113,8,0)</f>
        <v>Tunisia</v>
      </c>
      <c r="R38" s="35" t="str">
        <f>VLOOKUP(P36,Matches!$B$4:$K$113,9,0)</f>
        <v>Netherlands</v>
      </c>
      <c r="T38" s="34" t="str">
        <f>VLOOKUP(S36,Matches!$B$4:$K$113,8,0)</f>
        <v>New Zealand</v>
      </c>
      <c r="U38" s="35" t="str">
        <f>VLOOKUP(S36,Matches!$B$4:$K$113,9,0)</f>
        <v>Belgium</v>
      </c>
      <c r="W38" s="34" t="str">
        <f>VLOOKUP(V36,Matches!$B$4:$K$113,8,0)</f>
        <v>Uruguay</v>
      </c>
      <c r="X38" s="35" t="str">
        <f>VLOOKUP(V36,Matches!$B$4:$K$113,9,0)</f>
        <v>Spain</v>
      </c>
      <c r="Z38" s="34" t="str">
        <f>VLOOKUP(Y36,Matches!$B$4:$K$113,8,0)</f>
        <v>Senegal</v>
      </c>
      <c r="AA38" s="35" t="str">
        <f>VLOOKUP(Y36,Matches!$B$4:$K$113,9,0)</f>
        <v>Iraq</v>
      </c>
      <c r="AC38" s="34" t="str">
        <f>VLOOKUP(AB36,Matches!$B$4:$K$113,8,0)</f>
        <v>Jordan</v>
      </c>
      <c r="AD38" s="35" t="str">
        <f>VLOOKUP(AB36,Matches!$B$4:$K$113,9,0)</f>
        <v>Argentina</v>
      </c>
      <c r="AF38" s="34" t="str">
        <f>VLOOKUP(AE36,Matches!$B$4:$K$113,8,0)</f>
        <v>DR Congo</v>
      </c>
      <c r="AG38" s="35" t="str">
        <f>VLOOKUP(AE36,Matches!$B$4:$K$113,9,0)</f>
        <v>Uzbekistan</v>
      </c>
      <c r="AI38" s="34" t="str">
        <f>VLOOKUP(AH36,Matches!$B$4:$K$113,8,0)</f>
        <v>Croatia</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 thickBot="1">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791"/>
      <c r="AP39" s="791"/>
      <c r="AQ39" s="38"/>
      <c r="AR39" s="19"/>
      <c r="AS39" s="19"/>
      <c r="AU39" s="19"/>
      <c r="AV39" s="19"/>
    </row>
    <row r="40" spans="1:48" ht="15.6">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c r="B41" s="811" t="str">
        <f>B9</f>
        <v>Group A</v>
      </c>
      <c r="C41" s="812"/>
      <c r="E41" s="811" t="str">
        <f>E9</f>
        <v>Group B</v>
      </c>
      <c r="F41" s="812"/>
      <c r="H41" s="811" t="str">
        <f>H9</f>
        <v>Group C</v>
      </c>
      <c r="I41" s="812"/>
      <c r="K41" s="811" t="str">
        <f>K9</f>
        <v>Group D</v>
      </c>
      <c r="L41" s="812"/>
      <c r="N41" s="811" t="str">
        <f>N9</f>
        <v>Group E</v>
      </c>
      <c r="O41" s="812"/>
      <c r="Q41" s="811" t="str">
        <f>Q9</f>
        <v>Group F</v>
      </c>
      <c r="R41" s="812"/>
      <c r="T41" s="811" t="str">
        <f>T9</f>
        <v>Group G</v>
      </c>
      <c r="U41" s="812"/>
      <c r="V41" s="38"/>
      <c r="W41" s="811" t="str">
        <f>W9</f>
        <v>Group H</v>
      </c>
      <c r="X41" s="812"/>
      <c r="Z41" s="811" t="str">
        <f>Z9</f>
        <v>Group I</v>
      </c>
      <c r="AA41" s="812"/>
      <c r="AC41" s="811" t="str">
        <f>AC9</f>
        <v>Group J</v>
      </c>
      <c r="AD41" s="812"/>
      <c r="AF41" s="811" t="str">
        <f>AF9</f>
        <v>Group K</v>
      </c>
      <c r="AG41" s="812"/>
      <c r="AI41" s="811" t="str">
        <f>AI9</f>
        <v>Group L</v>
      </c>
      <c r="AJ41" s="812"/>
      <c r="AL41" s="460" t="str">
        <f>IF(OR(ThirdPlaced!$D26&gt;0,ThirdPlaced!$G26&gt;0),ThirdPlaced!$C26,"")</f>
        <v/>
      </c>
      <c r="AM41" s="461" t="str">
        <f>IF(AL41&lt;&gt;"","   "&amp;ThirdPlaced!$D26&amp;"        "&amp;ThirdPlaced!$F26&amp;Language!$E$197&amp;ThirdPlaced!$G26,"")</f>
        <v/>
      </c>
      <c r="AN41" s="462" t="str">
        <f>IF(AL41&lt;&gt;"",ThirdPlaced!$I26,"")</f>
        <v/>
      </c>
      <c r="AR41" s="368"/>
      <c r="AS41" s="368"/>
      <c r="AT41" s="38"/>
      <c r="AU41" s="368"/>
      <c r="AV41" s="368"/>
    </row>
    <row r="42" spans="1:48">
      <c r="A42" s="69" t="s">
        <v>2</v>
      </c>
      <c r="B42" s="545" t="str">
        <f>IF(CalcA!$L22,B3,"")</f>
        <v/>
      </c>
      <c r="C42" s="544" t="str">
        <f>IF(CalcA!$L22,C3,"")</f>
        <v/>
      </c>
      <c r="D42" s="69" t="s">
        <v>3</v>
      </c>
      <c r="E42" s="543" t="str">
        <f>IF(CalcB!$L22,E3,"")</f>
        <v/>
      </c>
      <c r="F42" s="544" t="str">
        <f>IF(CalcB!$L22,F3,"")</f>
        <v/>
      </c>
      <c r="G42" s="69" t="s">
        <v>4</v>
      </c>
      <c r="H42" s="543" t="str">
        <f>IF(CalcC!$L22,H3,"")</f>
        <v/>
      </c>
      <c r="I42" s="544" t="str">
        <f>IF(CalcC!$L22,I3,"")</f>
        <v/>
      </c>
      <c r="J42" s="69" t="s">
        <v>5</v>
      </c>
      <c r="K42" s="543" t="str">
        <f>IF(CalcD!$L22,K3,"")</f>
        <v/>
      </c>
      <c r="L42" s="544" t="str">
        <f>IF(CalcD!$L22,L3,"")</f>
        <v/>
      </c>
      <c r="M42" s="69" t="s">
        <v>6</v>
      </c>
      <c r="N42" s="543" t="str">
        <f>IF(CalcE!$L22,N3,"")</f>
        <v/>
      </c>
      <c r="O42" s="544" t="str">
        <f>IF(CalcE!$L22,O3,"")</f>
        <v/>
      </c>
      <c r="P42" s="69" t="s">
        <v>7</v>
      </c>
      <c r="Q42" s="543" t="str">
        <f>IF(CalcF!$L22,Q3,"")</f>
        <v/>
      </c>
      <c r="R42" s="544" t="str">
        <f>IF(CalcF!$L22,R3,"")</f>
        <v/>
      </c>
      <c r="S42" s="69" t="s">
        <v>93</v>
      </c>
      <c r="T42" s="543" t="str">
        <f>IF(CalcG!$L22,T3,"")</f>
        <v/>
      </c>
      <c r="U42" s="544" t="str">
        <f>IF(CalcG!$L22,U3,"")</f>
        <v/>
      </c>
      <c r="V42" s="69" t="s">
        <v>96</v>
      </c>
      <c r="W42" s="543" t="str">
        <f>IF(CalcH!$L22,W3,"")</f>
        <v/>
      </c>
      <c r="X42" s="544" t="str">
        <f>IF(CalcH!$L22,X3,"")</f>
        <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
      </c>
      <c r="AM42" s="461" t="str">
        <f>IF(AL42&lt;&gt;"","   "&amp;ThirdPlaced!$D27&amp;"        "&amp;ThirdPlaced!$F27&amp;Language!$E$197&amp;ThirdPlaced!$G27,"")</f>
        <v/>
      </c>
      <c r="AN42" s="462" t="str">
        <f>IF(AL42&lt;&gt;"",ThirdPlaced!$I27,"")</f>
        <v/>
      </c>
      <c r="AR42" s="367"/>
      <c r="AS42" s="367"/>
      <c r="AT42" s="69"/>
      <c r="AU42" s="367"/>
      <c r="AV42" s="367"/>
    </row>
    <row r="43" spans="1:48" ht="15" thickBot="1">
      <c r="A43" s="69" t="s">
        <v>8</v>
      </c>
      <c r="B43" s="543" t="str">
        <f>IF(CalcA!$L23,B4,"")</f>
        <v/>
      </c>
      <c r="C43" s="544" t="str">
        <f>IF(CalcA!$L23,C4,"")</f>
        <v/>
      </c>
      <c r="D43" s="69" t="s">
        <v>9</v>
      </c>
      <c r="E43" s="543" t="str">
        <f>IF(CalcB!$L23,E4,"")</f>
        <v/>
      </c>
      <c r="F43" s="544" t="str">
        <f>IF(CalcB!$L23,F4,"")</f>
        <v/>
      </c>
      <c r="G43" s="69" t="s">
        <v>10</v>
      </c>
      <c r="H43" s="543" t="str">
        <f>IF(CalcC!$L23,H4,"")</f>
        <v/>
      </c>
      <c r="I43" s="544" t="str">
        <f>IF(CalcC!$L23,I4,"")</f>
        <v/>
      </c>
      <c r="J43" s="69" t="s">
        <v>11</v>
      </c>
      <c r="K43" s="543" t="str">
        <f>IF(CalcD!$L23,K4,"")</f>
        <v/>
      </c>
      <c r="L43" s="544" t="str">
        <f>IF(CalcD!$L23,L4,"")</f>
        <v/>
      </c>
      <c r="M43" s="69" t="s">
        <v>12</v>
      </c>
      <c r="N43" s="543" t="str">
        <f>IF(CalcE!$L23,N4,"")</f>
        <v/>
      </c>
      <c r="O43" s="544" t="str">
        <f>IF(CalcE!$L23,O4,"")</f>
        <v/>
      </c>
      <c r="P43" s="69" t="s">
        <v>13</v>
      </c>
      <c r="Q43" s="543" t="str">
        <f>IF(CalcF!$L23,Q4,"")</f>
        <v/>
      </c>
      <c r="R43" s="544" t="str">
        <f>IF(CalcF!$L23,R4,"")</f>
        <v/>
      </c>
      <c r="S43" s="69" t="s">
        <v>94</v>
      </c>
      <c r="T43" s="543" t="str">
        <f>IF(CalcG!$L23,T4,"")</f>
        <v/>
      </c>
      <c r="U43" s="544" t="str">
        <f>IF(CalcG!$L23,U4,"")</f>
        <v/>
      </c>
      <c r="V43" s="69" t="s">
        <v>97</v>
      </c>
      <c r="W43" s="543" t="str">
        <f>IF(CalcH!$L23,W4,"")</f>
        <v/>
      </c>
      <c r="X43" s="544" t="str">
        <f>IF(CalcH!$L23,X4,"")</f>
        <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
      </c>
      <c r="AM43" s="475" t="str">
        <f>IF(AL43&lt;&gt;"","   "&amp;ThirdPlaced!$D28&amp;"        "&amp;ThirdPlaced!$F28&amp;Language!$E$197&amp;ThirdPlaced!$G28,"")</f>
        <v/>
      </c>
      <c r="AN43" s="476" t="str">
        <f>IF(AL43&lt;&gt;"",ThirdPlaced!$I28,"")</f>
        <v/>
      </c>
      <c r="AR43" s="367"/>
      <c r="AS43" s="367"/>
      <c r="AT43" s="69"/>
      <c r="AU43" s="367"/>
      <c r="AV43" s="367"/>
    </row>
    <row r="44" spans="1:48">
      <c r="A44" s="70" t="s">
        <v>14</v>
      </c>
      <c r="B44" s="541" t="str">
        <f>IF(CalcA!$L24,B5,"")</f>
        <v/>
      </c>
      <c r="C44" s="542" t="str">
        <f>IF(CalcA!$L24,C5,"")</f>
        <v/>
      </c>
      <c r="D44" s="70" t="s">
        <v>15</v>
      </c>
      <c r="E44" s="541" t="str">
        <f>IF(CalcB!$L24,E5,"")</f>
        <v/>
      </c>
      <c r="F44" s="542" t="str">
        <f>IF(CalcB!$L24,F5,"")</f>
        <v/>
      </c>
      <c r="G44" s="70" t="s">
        <v>16</v>
      </c>
      <c r="H44" s="541" t="str">
        <f>IF(CalcC!$L24,H5,"")</f>
        <v/>
      </c>
      <c r="I44" s="542" t="str">
        <f>IF(CalcC!$L24,I5,"")</f>
        <v/>
      </c>
      <c r="J44" s="70" t="s">
        <v>17</v>
      </c>
      <c r="K44" s="541" t="str">
        <f>IF(CalcD!$L24,K5,"")</f>
        <v/>
      </c>
      <c r="L44" s="542" t="str">
        <f>IF(CalcD!$L24,L5,"")</f>
        <v/>
      </c>
      <c r="M44" s="70" t="s">
        <v>18</v>
      </c>
      <c r="N44" s="541" t="str">
        <f>IF(CalcE!$L24,N5,"")</f>
        <v/>
      </c>
      <c r="O44" s="542" t="str">
        <f>IF(CalcE!$L24,O5,"")</f>
        <v/>
      </c>
      <c r="P44" s="70" t="s">
        <v>19</v>
      </c>
      <c r="Q44" s="541" t="str">
        <f>IF(CalcF!$L24,Q5,"")</f>
        <v/>
      </c>
      <c r="R44" s="542" t="str">
        <f>IF(CalcF!$L24,R5,"")</f>
        <v/>
      </c>
      <c r="S44" s="70" t="s">
        <v>95</v>
      </c>
      <c r="T44" s="541" t="str">
        <f>IF(CalcG!$L24,T5,"")</f>
        <v/>
      </c>
      <c r="U44" s="542" t="str">
        <f>IF(CalcG!$L24,U5,"")</f>
        <v/>
      </c>
      <c r="V44" s="70" t="s">
        <v>98</v>
      </c>
      <c r="W44" s="541" t="str">
        <f>IF(CalcH!$L24,W5,"")</f>
        <v/>
      </c>
      <c r="X44" s="542" t="str">
        <f>IF(CalcH!$L24,X5,"")</f>
        <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793" t="str">
        <f>Language!$E$182</f>
        <v>Group combination:</v>
      </c>
      <c r="AM44" s="794"/>
      <c r="AN44" s="795"/>
      <c r="AO44" s="367"/>
      <c r="AP44" s="367"/>
      <c r="AQ44" s="70"/>
      <c r="AR44" s="367"/>
      <c r="AS44" s="367"/>
      <c r="AT44" s="70"/>
      <c r="AU44" s="367"/>
      <c r="AV44" s="367"/>
    </row>
    <row r="45" spans="1:48">
      <c r="A45" s="70" t="s">
        <v>1631</v>
      </c>
      <c r="B45" s="541" t="str">
        <f>IF(CalcA!$L25,B6,"")</f>
        <v/>
      </c>
      <c r="C45" s="542" t="str">
        <f>IF(CalcA!$L25,C6,"")</f>
        <v/>
      </c>
      <c r="D45" s="70" t="s">
        <v>1632</v>
      </c>
      <c r="E45" s="541" t="str">
        <f>IF(CalcB!$L25,E6,"")</f>
        <v/>
      </c>
      <c r="F45" s="542" t="str">
        <f>IF(CalcB!$L25,F6,"")</f>
        <v/>
      </c>
      <c r="G45" s="70" t="s">
        <v>1633</v>
      </c>
      <c r="H45" s="541" t="str">
        <f>IF(CalcC!$L25,H6,"")</f>
        <v/>
      </c>
      <c r="I45" s="542" t="str">
        <f>IF(CalcC!$L25,I6,"")</f>
        <v/>
      </c>
      <c r="J45" s="70" t="s">
        <v>1634</v>
      </c>
      <c r="K45" s="541" t="str">
        <f>IF(CalcD!$L25,K6,"")</f>
        <v/>
      </c>
      <c r="L45" s="542" t="str">
        <f>IF(CalcD!$L25,L6,"")</f>
        <v/>
      </c>
      <c r="M45" s="70" t="s">
        <v>1635</v>
      </c>
      <c r="N45" s="541" t="str">
        <f>IF(CalcE!$L25,N6,"")</f>
        <v/>
      </c>
      <c r="O45" s="542" t="str">
        <f>IF(CalcE!$L25,O6,"")</f>
        <v/>
      </c>
      <c r="P45" s="70" t="s">
        <v>1636</v>
      </c>
      <c r="Q45" s="541" t="str">
        <f>IF(CalcF!$L25,Q6,"")</f>
        <v/>
      </c>
      <c r="R45" s="542" t="str">
        <f>IF(CalcF!$L25,R6,"")</f>
        <v/>
      </c>
      <c r="S45" s="70" t="s">
        <v>1637</v>
      </c>
      <c r="T45" s="541" t="str">
        <f>IF(CalcG!$L25,T6,"")</f>
        <v/>
      </c>
      <c r="U45" s="542" t="str">
        <f>IF(CalcG!$L25,U6,"")</f>
        <v/>
      </c>
      <c r="V45" s="70" t="s">
        <v>1638</v>
      </c>
      <c r="W45" s="541" t="str">
        <f>IF(CalcH!$L25,W6,"")</f>
        <v/>
      </c>
      <c r="X45" s="542" t="str">
        <f>IF(CalcH!$L25,X6,"")</f>
        <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796" t="str">
        <f>IF(Distinctness!$G$17&gt;0,ThirdPlaced!$I30,"")</f>
        <v/>
      </c>
      <c r="AM45" s="797"/>
      <c r="AN45" s="798"/>
      <c r="AO45" s="367"/>
      <c r="AP45" s="367"/>
      <c r="AQ45" s="70"/>
      <c r="AR45" s="367"/>
      <c r="AS45" s="367"/>
      <c r="AT45" s="70"/>
      <c r="AU45" s="367"/>
      <c r="AV45" s="367"/>
    </row>
    <row r="46" spans="1:48" ht="33" customHeight="1"/>
    <row r="47" spans="1:48" ht="16.2" thickBot="1">
      <c r="B47" s="806" t="str">
        <f>VLOOKUP(VLOOKUP(A48,Matches!$B$77:$K$92,10,0),Language!$D$142:$E$157,2,0)</f>
        <v>Round of 32 - 3</v>
      </c>
      <c r="C47" s="807"/>
      <c r="E47" s="806" t="str">
        <f>VLOOKUP(VLOOKUP(D48,Matches!$B$77:$K$92,10,0),Language!$D$142:$E$157,2,0)</f>
        <v>Round of 32 - 6</v>
      </c>
      <c r="F47" s="807"/>
      <c r="H47" s="806" t="str">
        <f>VLOOKUP(VLOOKUP(G48,Matches!$B$77:$K$92,10,0),Language!$D$142:$E$157,2,0)</f>
        <v>Round of 32 - 1</v>
      </c>
      <c r="I47" s="807"/>
      <c r="K47" s="806" t="str">
        <f>VLOOKUP(VLOOKUP(J48,Matches!$B$77:$K$92,10,0),Language!$D$142:$E$157,2,0)</f>
        <v>Round of 32 - 4</v>
      </c>
      <c r="L47" s="807"/>
      <c r="N47" s="806" t="str">
        <f>VLOOKUP(VLOOKUP(M48,Matches!$B$77:$K$92,10,0),Language!$D$142:$E$157,2,0)</f>
        <v>Round of 32 - 12</v>
      </c>
      <c r="O47" s="807"/>
      <c r="Q47" s="806" t="str">
        <f>VLOOKUP(VLOOKUP(P48,Matches!$B$77:$K$92,10,0),Language!$D$142:$E$157,2,0)</f>
        <v>Round of 32 - 11</v>
      </c>
      <c r="R47" s="807"/>
      <c r="T47" s="806" t="str">
        <f>VLOOKUP(VLOOKUP(S48,Matches!$B$77:$K$92,10,0),Language!$D$142:$E$157,2,0)</f>
        <v>Round of 32 - 10</v>
      </c>
      <c r="U47" s="807"/>
      <c r="W47" s="806" t="str">
        <f>VLOOKUP(VLOOKUP(V48,Matches!$B$77:$K$92,10,0),Language!$D$142:$E$157,2,0)</f>
        <v>Round of 32 - 9</v>
      </c>
      <c r="X47" s="807"/>
      <c r="Z47" s="806" t="str">
        <f>VLOOKUP(VLOOKUP(Y48,Matches!$B$77:$K$92,10,0),Language!$D$142:$E$157,2,0)</f>
        <v>Round of 32 - 2</v>
      </c>
      <c r="AA47" s="807"/>
      <c r="AC47" s="806" t="str">
        <f>VLOOKUP(VLOOKUP(AB48,Matches!$B$77:$K$92,10,0),Language!$D$142:$E$157,2,0)</f>
        <v>Round of 32 - 5</v>
      </c>
      <c r="AD47" s="807"/>
      <c r="AF47" s="806" t="str">
        <f>VLOOKUP(VLOOKUP(AE48,Matches!$B$77:$K$92,10,0),Language!$D$142:$E$157,2,0)</f>
        <v>Round of 32 - 7</v>
      </c>
      <c r="AG47" s="807"/>
      <c r="AI47" s="806" t="str">
        <f>VLOOKUP(VLOOKUP(AH48,Matches!$B$77:$K$92,10,0),Language!$D$142:$E$157,2,0)</f>
        <v>Round of 32 - 8</v>
      </c>
      <c r="AJ47" s="807"/>
      <c r="AL47" s="806" t="str">
        <f>VLOOKUP(VLOOKUP(AK48,Matches!$B$77:$K$92,10,0),Language!$D$142:$E$157,2,0)</f>
        <v>Round of 32 - 15</v>
      </c>
      <c r="AM47" s="807"/>
      <c r="AO47" s="806" t="str">
        <f>VLOOKUP(VLOOKUP(AN48,Matches!$B$77:$K$92,10,0),Language!$D$142:$E$157,2,0)</f>
        <v>Round of 32 - 14</v>
      </c>
      <c r="AP47" s="807"/>
      <c r="AR47" s="806" t="str">
        <f>VLOOKUP(VLOOKUP(AQ48,Matches!$B$77:$K$92,10,0),Language!$D$142:$E$157,2,0)</f>
        <v>Round of 32 - 13</v>
      </c>
      <c r="AS47" s="807"/>
      <c r="AU47" s="806" t="str">
        <f>VLOOKUP(VLOOKUP(AT48,Matches!$B$77:$K$92,10,0),Language!$D$142:$E$157,2,0)</f>
        <v>Round of 32 - 16</v>
      </c>
      <c r="AV47" s="807"/>
    </row>
    <row r="48" spans="1:48">
      <c r="A48" s="73">
        <f>RIGHT($B$64,2)*1</f>
        <v>74</v>
      </c>
      <c r="B48" s="803" t="str">
        <f>VLOOKUP(A48,Matches!$B$4:$K$113,7,0)</f>
        <v>Boston</v>
      </c>
      <c r="C48" s="804"/>
      <c r="D48" s="73">
        <f>RIGHT($C$64,2)*1</f>
        <v>77</v>
      </c>
      <c r="E48" s="803" t="str">
        <f>VLOOKUP(D48,Matches!$B$4:$K$113,7,0)</f>
        <v>New York/New Jersey</v>
      </c>
      <c r="F48" s="804"/>
      <c r="G48" s="73">
        <f>RIGHT($E$64,2)*1</f>
        <v>73</v>
      </c>
      <c r="H48" s="803" t="str">
        <f>VLOOKUP(G48,Matches!$B$4:$K$113,7,0)</f>
        <v>Los Angeles</v>
      </c>
      <c r="I48" s="804"/>
      <c r="J48" s="73">
        <f>RIGHT($F$64,2)*1</f>
        <v>75</v>
      </c>
      <c r="K48" s="803" t="str">
        <f>VLOOKUP(J48,Matches!$B$4:$K$113,7,0)</f>
        <v>Monterrey</v>
      </c>
      <c r="L48" s="804"/>
      <c r="M48" s="73">
        <f>RIGHT($H$64,2)*1</f>
        <v>83</v>
      </c>
      <c r="N48" s="803" t="str">
        <f>VLOOKUP(M48,Matches!$B$4:$K$113,7,0)</f>
        <v>Toronto</v>
      </c>
      <c r="O48" s="804"/>
      <c r="P48" s="73">
        <f>RIGHT($I$64,2)*1</f>
        <v>84</v>
      </c>
      <c r="Q48" s="803" t="str">
        <f>VLOOKUP(P48,Matches!$B$4:$K$113,7,0)</f>
        <v>Los Angeles</v>
      </c>
      <c r="R48" s="804"/>
      <c r="S48" s="73">
        <f>RIGHT($K$64,2)*1</f>
        <v>81</v>
      </c>
      <c r="T48" s="803" t="str">
        <f>VLOOKUP(S48,Matches!$B$4:$K$113,7,0)</f>
        <v>San Francisco Bay Area</v>
      </c>
      <c r="U48" s="804"/>
      <c r="V48" s="73">
        <f>RIGHT($L$64,2)*1</f>
        <v>82</v>
      </c>
      <c r="W48" s="803" t="str">
        <f>VLOOKUP(V48,Matches!$B$4:$K$113,7,0)</f>
        <v>Seattle</v>
      </c>
      <c r="X48" s="804"/>
      <c r="Y48" s="73">
        <f>RIGHT($N$64,2)*1</f>
        <v>76</v>
      </c>
      <c r="Z48" s="803" t="str">
        <f>VLOOKUP(Y48,Matches!$B$4:$K$113,7,0)</f>
        <v>Houston</v>
      </c>
      <c r="AA48" s="804"/>
      <c r="AB48" s="73">
        <f>RIGHT($O$64,2)*1</f>
        <v>78</v>
      </c>
      <c r="AC48" s="803" t="str">
        <f>VLOOKUP(AB48,Matches!$B$4:$K$113,7,0)</f>
        <v>Dallas</v>
      </c>
      <c r="AD48" s="804"/>
      <c r="AE48" s="73">
        <f>RIGHT($Q$64,2)*1</f>
        <v>79</v>
      </c>
      <c r="AF48" s="803" t="str">
        <f>VLOOKUP(AE48,Matches!$B$4:$K$113,7,0)</f>
        <v>Mexico City</v>
      </c>
      <c r="AG48" s="804"/>
      <c r="AH48" s="73">
        <f>RIGHT($R$64,2)*1</f>
        <v>80</v>
      </c>
      <c r="AI48" s="803" t="str">
        <f>VLOOKUP(AH48,Matches!$B$4:$K$113,7,0)</f>
        <v>Atlanta</v>
      </c>
      <c r="AJ48" s="804"/>
      <c r="AK48" s="73">
        <f>RIGHT($T$64,2)*1</f>
        <v>86</v>
      </c>
      <c r="AL48" s="803" t="str">
        <f>VLOOKUP(AK48,Matches!$B$4:$K$113,7,0)</f>
        <v>Miami</v>
      </c>
      <c r="AM48" s="804"/>
      <c r="AN48" s="73">
        <f>RIGHT($U$64,2)*1</f>
        <v>88</v>
      </c>
      <c r="AO48" s="803" t="str">
        <f>VLOOKUP(AN48,Matches!$B$4:$K$113,7,0)</f>
        <v>Dallas</v>
      </c>
      <c r="AP48" s="804"/>
      <c r="AQ48" s="73">
        <f>RIGHT($W$64,2)*1</f>
        <v>85</v>
      </c>
      <c r="AR48" s="803" t="str">
        <f>VLOOKUP(AQ48,Matches!$B$4:$K$113,7,0)</f>
        <v>Vancouver</v>
      </c>
      <c r="AS48" s="804"/>
      <c r="AT48" s="73">
        <f>RIGHT($X$64,2)*1</f>
        <v>87</v>
      </c>
      <c r="AU48" s="803" t="str">
        <f>VLOOKUP(AT48,Matches!$B$4:$K$113,7,0)</f>
        <v>Kansas City</v>
      </c>
      <c r="AV48" s="804"/>
    </row>
    <row r="49" spans="1:49">
      <c r="B49" s="801">
        <f>VLOOKUP(A48,Matches!$B$4:$K$113,5,0)</f>
        <v>46202.979166666664</v>
      </c>
      <c r="C49" s="802"/>
      <c r="E49" s="801">
        <f>VLOOKUP(D48,Matches!$B$4:$K$113,5,0)</f>
        <v>46204</v>
      </c>
      <c r="F49" s="802"/>
      <c r="H49" s="801">
        <f>VLOOKUP(G48,Matches!$B$4:$K$113,5,0)</f>
        <v>46201.916666666664</v>
      </c>
      <c r="I49" s="802"/>
      <c r="K49" s="801">
        <f>VLOOKUP(J48,Matches!$B$4:$K$113,5,0)</f>
        <v>46203.166666666664</v>
      </c>
      <c r="L49" s="802"/>
      <c r="N49" s="801">
        <f>VLOOKUP(M48,Matches!$B$4:$K$113,5,0)</f>
        <v>46206.083333333328</v>
      </c>
      <c r="O49" s="802"/>
      <c r="Q49" s="801">
        <f>VLOOKUP(P48,Matches!$B$4:$K$113,5,0)</f>
        <v>46205.916666666664</v>
      </c>
      <c r="R49" s="802"/>
      <c r="T49" s="801">
        <f>VLOOKUP(S48,Matches!$B$4:$K$113,5,0)</f>
        <v>46205.125</v>
      </c>
      <c r="U49" s="802"/>
      <c r="V49" s="6"/>
      <c r="W49" s="801">
        <f>VLOOKUP(V48,Matches!$B$4:$K$113,5,0)</f>
        <v>46204.958333333328</v>
      </c>
      <c r="X49" s="802"/>
      <c r="Z49" s="801">
        <f>VLOOKUP(Y48,Matches!$B$4:$K$113,5,0)</f>
        <v>46202.833333333328</v>
      </c>
      <c r="AA49" s="802"/>
      <c r="AC49" s="801">
        <f>VLOOKUP(AB48,Matches!$B$4:$K$113,5,0)</f>
        <v>46203.833333333328</v>
      </c>
      <c r="AD49" s="802"/>
      <c r="AF49" s="801">
        <f>VLOOKUP(AE48,Matches!$B$4:$K$113,5,0)</f>
        <v>46204.166666666664</v>
      </c>
      <c r="AG49" s="802"/>
      <c r="AI49" s="801">
        <f>VLOOKUP(AH48,Matches!$B$4:$K$113,5,0)</f>
        <v>46204.791666666664</v>
      </c>
      <c r="AJ49" s="802"/>
      <c r="AL49" s="801">
        <f>VLOOKUP(AK48,Matches!$B$4:$K$113,5,0)</f>
        <v>46207.041666666664</v>
      </c>
      <c r="AM49" s="802"/>
      <c r="AO49" s="801">
        <f>VLOOKUP(AN48,Matches!$B$4:$K$113,5,0)</f>
        <v>46206.875</v>
      </c>
      <c r="AP49" s="802"/>
      <c r="AR49" s="801">
        <f>VLOOKUP(AQ48,Matches!$B$4:$K$113,5,0)</f>
        <v>46206.25</v>
      </c>
      <c r="AS49" s="802"/>
      <c r="AT49" s="6"/>
      <c r="AU49" s="801">
        <f>VLOOKUP(AT48,Matches!$B$4:$K$113,5,0)</f>
        <v>46207.1875</v>
      </c>
      <c r="AV49" s="802"/>
    </row>
    <row r="50" spans="1:49">
      <c r="B50" s="34" t="str">
        <f>VLOOKUP(A48,Matches!$B$4:$K$113,8,0)</f>
        <v/>
      </c>
      <c r="C50" s="35" t="str">
        <f>VLOOKUP(A48,Matches!$B$4:$K$113,9,0)</f>
        <v/>
      </c>
      <c r="E50" s="34" t="str">
        <f>VLOOKUP(D48,Matches!$B$4:$K$113,8,0)</f>
        <v/>
      </c>
      <c r="F50" s="35" t="str">
        <f>VLOOKUP(D48,Matches!$B$4:$K$113,9,0)</f>
        <v/>
      </c>
      <c r="H50" s="34" t="str">
        <f>VLOOKUP(G48,Matches!$B$4:$K$113,8,0)</f>
        <v/>
      </c>
      <c r="I50" s="35" t="str">
        <f>VLOOKUP(G48,Matches!$B$4:$K$113,9,0)</f>
        <v/>
      </c>
      <c r="K50" s="34" t="str">
        <f>VLOOKUP(J48,Matches!$B$4:$K$113,8,0)</f>
        <v/>
      </c>
      <c r="L50" s="35" t="str">
        <f>VLOOKUP(J48,Matches!$B$4:$K$113,9,0)</f>
        <v/>
      </c>
      <c r="N50" s="34" t="str">
        <f>VLOOKUP(M48,Matches!$B$4:$K$113,8,0)</f>
        <v/>
      </c>
      <c r="O50" s="35" t="str">
        <f>VLOOKUP(M48,Matches!$B$4:$K$113,9,0)</f>
        <v/>
      </c>
      <c r="Q50" s="34" t="str">
        <f>VLOOKUP(P48,Matches!$B$4:$K$113,8,0)</f>
        <v/>
      </c>
      <c r="R50" s="35" t="str">
        <f>VLOOKUP(P48,Matches!$B$4:$K$113,9,0)</f>
        <v/>
      </c>
      <c r="T50" s="34" t="str">
        <f>VLOOKUP(S48,Matches!$B$4:$K$113,8,0)</f>
        <v/>
      </c>
      <c r="U50" s="35" t="str">
        <f>VLOOKUP(S48,Matches!$B$4:$K$113,9,0)</f>
        <v/>
      </c>
      <c r="W50" s="34" t="str">
        <f>VLOOKUP(V48,Matches!$B$4:$K$113,8,0)</f>
        <v/>
      </c>
      <c r="X50" s="35" t="str">
        <f>VLOOKUP(V48,Matches!$B$4:$K$113,9,0)</f>
        <v/>
      </c>
      <c r="Z50" s="34" t="str">
        <f>VLOOKUP(Y48,Matches!$B$4:$K$113,8,0)</f>
        <v/>
      </c>
      <c r="AA50" s="35" t="str">
        <f>VLOOKUP(Y48,Matches!$B$4:$K$113,9,0)</f>
        <v/>
      </c>
      <c r="AC50" s="34" t="str">
        <f>VLOOKUP(AB48,Matches!$B$4:$K$113,8,0)</f>
        <v/>
      </c>
      <c r="AD50" s="35" t="str">
        <f>VLOOKUP(AB48,Matches!$B$4:$K$113,9,0)</f>
        <v/>
      </c>
      <c r="AF50" s="34" t="str">
        <f>VLOOKUP(AE48,Matches!$B$4:$K$113,8,0)</f>
        <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
      </c>
      <c r="AP50" s="35" t="str">
        <f>VLOOKUP(AN48,Matches!$B$4:$K$113,9,0)</f>
        <v/>
      </c>
      <c r="AR50" s="34" t="str">
        <f>VLOOKUP(AQ48,Matches!$B$4:$K$113,8,0)</f>
        <v/>
      </c>
      <c r="AS50" s="35" t="str">
        <f>VLOOKUP(AQ48,Matches!$B$4:$K$113,9,0)</f>
        <v/>
      </c>
      <c r="AU50" s="34" t="str">
        <f>VLOOKUP(AT48,Matches!$B$4:$K$113,8,0)</f>
        <v/>
      </c>
      <c r="AV50" s="35" t="str">
        <f>VLOOKUP(AT48,Matches!$B$4:$K$113,9,0)</f>
        <v/>
      </c>
    </row>
    <row r="51" spans="1:49" ht="15" thickBot="1">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 customHeight="1">
      <c r="B52" s="834" t="str">
        <f>Language!$E$175</f>
        <v>Penalty shoot-out:</v>
      </c>
      <c r="C52" s="835"/>
      <c r="E52" s="834" t="str">
        <f>Language!$E$175</f>
        <v>Penalty shoot-out:</v>
      </c>
      <c r="F52" s="835"/>
      <c r="H52" s="834" t="str">
        <f>Language!$E$175</f>
        <v>Penalty shoot-out:</v>
      </c>
      <c r="I52" s="835"/>
      <c r="K52" s="834" t="str">
        <f>Language!$E$175</f>
        <v>Penalty shoot-out:</v>
      </c>
      <c r="L52" s="835"/>
      <c r="N52" s="834" t="str">
        <f>Language!$E$175</f>
        <v>Penalty shoot-out:</v>
      </c>
      <c r="O52" s="835"/>
      <c r="Q52" s="834" t="str">
        <f>Language!$E$175</f>
        <v>Penalty shoot-out:</v>
      </c>
      <c r="R52" s="835"/>
      <c r="T52" s="834" t="str">
        <f>Language!$E$175</f>
        <v>Penalty shoot-out:</v>
      </c>
      <c r="U52" s="835"/>
      <c r="W52" s="834" t="str">
        <f>Language!$E$175</f>
        <v>Penalty shoot-out:</v>
      </c>
      <c r="X52" s="835"/>
      <c r="Z52" s="834" t="str">
        <f>Language!$E$175</f>
        <v>Penalty shoot-out:</v>
      </c>
      <c r="AA52" s="835"/>
      <c r="AC52" s="834" t="str">
        <f>Language!$E$175</f>
        <v>Penalty shoot-out:</v>
      </c>
      <c r="AD52" s="835"/>
      <c r="AF52" s="834" t="str">
        <f>Language!$E$175</f>
        <v>Penalty shoot-out:</v>
      </c>
      <c r="AG52" s="835"/>
      <c r="AI52" s="834" t="str">
        <f>Language!$E$175</f>
        <v>Penalty shoot-out:</v>
      </c>
      <c r="AJ52" s="835"/>
      <c r="AL52" s="809" t="str">
        <f>Language!$E$175</f>
        <v>Penalty shoot-out:</v>
      </c>
      <c r="AM52" s="810"/>
      <c r="AO52" s="809" t="str">
        <f>Language!$E$175</f>
        <v>Penalty shoot-out:</v>
      </c>
      <c r="AP52" s="810"/>
      <c r="AR52" s="809" t="str">
        <f>Language!$E$175</f>
        <v>Penalty shoot-out:</v>
      </c>
      <c r="AS52" s="810"/>
      <c r="AU52" s="809" t="str">
        <f>Language!$E$175</f>
        <v>Penalty shoot-out:</v>
      </c>
      <c r="AV52" s="810"/>
    </row>
    <row r="53" spans="1:49" ht="15" thickBot="1">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c r="A55" s="9"/>
      <c r="B55" s="808" t="str">
        <f>IF(AND(B51&lt;&gt;"",C51&lt;&gt;"",B51=C51,B53&lt;&gt;"",C53&lt;&gt;"",B53=C53),Language!$E$192,"")</f>
        <v/>
      </c>
      <c r="C55" s="808"/>
      <c r="D55" s="10"/>
      <c r="E55" s="808" t="str">
        <f>IF(AND(E51&lt;&gt;"",F51&lt;&gt;"",E51=F51,E53&lt;&gt;"",F53&lt;&gt;"",E53=F53),Language!$E$192,"")</f>
        <v/>
      </c>
      <c r="F55" s="808"/>
      <c r="G55" s="10"/>
      <c r="H55" s="808" t="str">
        <f>IF(AND(H51&lt;&gt;"",I51&lt;&gt;"",H51=I51,H53&lt;&gt;"",I53&lt;&gt;"",H53=I53),Language!$E$192,"")</f>
        <v/>
      </c>
      <c r="I55" s="808"/>
      <c r="J55" s="10"/>
      <c r="K55" s="808" t="str">
        <f>IF(AND(K51&lt;&gt;"",L51&lt;&gt;"",K51=L51,K53&lt;&gt;"",L53&lt;&gt;"",K53=L53),Language!$E$192,"")</f>
        <v/>
      </c>
      <c r="L55" s="808"/>
      <c r="M55" s="10"/>
      <c r="N55" s="808" t="str">
        <f>IF(AND(N51&lt;&gt;"",O51&lt;&gt;"",N51=O51,N53&lt;&gt;"",O53&lt;&gt;"",N53=O53),Language!$E$192,"")</f>
        <v/>
      </c>
      <c r="O55" s="808"/>
      <c r="P55" s="10"/>
      <c r="Q55" s="808" t="str">
        <f>IF(AND(Q51&lt;&gt;"",R51&lt;&gt;"",Q51=R51,Q53&lt;&gt;"",R53&lt;&gt;"",Q53=R53),Language!$E$192,"")</f>
        <v/>
      </c>
      <c r="R55" s="808"/>
      <c r="S55" s="10"/>
      <c r="T55" s="808" t="str">
        <f>IF(AND(T51&lt;&gt;"",U51&lt;&gt;"",T51=U51,T53&lt;&gt;"",U53&lt;&gt;"",T53=U53),Language!$E$192,"")</f>
        <v/>
      </c>
      <c r="U55" s="808"/>
      <c r="V55" s="10"/>
      <c r="W55" s="808" t="str">
        <f>IF(AND(W51&lt;&gt;"",X51&lt;&gt;"",W51=X51,W53&lt;&gt;"",X53&lt;&gt;"",W53=X53),Language!$E$192,"")</f>
        <v/>
      </c>
      <c r="X55" s="808"/>
      <c r="Y55" s="9"/>
      <c r="Z55" s="808" t="str">
        <f>IF(AND(Z51&lt;&gt;"",AA51&lt;&gt;"",Z51=AA51,Z53&lt;&gt;"",AA53&lt;&gt;"",Z53=AA53),Language!$E$192,"")</f>
        <v/>
      </c>
      <c r="AA55" s="808"/>
      <c r="AB55" s="10"/>
      <c r="AC55" s="808" t="str">
        <f>IF(AND(AC51&lt;&gt;"",AD51&lt;&gt;"",AC51=AD51,AC53&lt;&gt;"",AD53&lt;&gt;"",AC53=AD53),Language!$E$192,"")</f>
        <v/>
      </c>
      <c r="AD55" s="808"/>
      <c r="AE55" s="10"/>
      <c r="AF55" s="808" t="str">
        <f>IF(AND(AF51&lt;&gt;"",AG51&lt;&gt;"",AF51=AG51,AF53&lt;&gt;"",AG53&lt;&gt;"",AF53=AG53),Language!$E$192,"")</f>
        <v/>
      </c>
      <c r="AG55" s="808"/>
      <c r="AH55" s="10"/>
      <c r="AI55" s="808" t="str">
        <f>IF(AND(AI51&lt;&gt;"",AJ51&lt;&gt;"",AI51=AJ51,AI53&lt;&gt;"",AJ53&lt;&gt;"",AI53=AJ53),Language!$E$192,"")</f>
        <v/>
      </c>
      <c r="AJ55" s="808"/>
      <c r="AK55" s="10"/>
      <c r="AL55" s="808" t="str">
        <f>IF(AND(AL51&lt;&gt;"",AM51&lt;&gt;"",AL51=AM51,AL53&lt;&gt;"",AM53&lt;&gt;"",AL53=AM53),Language!$E$192,"")</f>
        <v/>
      </c>
      <c r="AM55" s="808"/>
      <c r="AN55" s="10"/>
      <c r="AO55" s="808" t="str">
        <f>IF(AND(AO51&lt;&gt;"",AP51&lt;&gt;"",AO51=AP51,AO53&lt;&gt;"",AP53&lt;&gt;"",AO53=AP53),Language!$E$192,"")</f>
        <v/>
      </c>
      <c r="AP55" s="808"/>
      <c r="AQ55" s="10"/>
      <c r="AR55" s="808" t="str">
        <f>IF(AND(AR51&lt;&gt;"",AS51&lt;&gt;"",AR51=AS51,AR53&lt;&gt;"",AS53&lt;&gt;"",AR53=AS53),Language!$E$192,"")</f>
        <v/>
      </c>
      <c r="AS55" s="808"/>
      <c r="AT55" s="10"/>
      <c r="AU55" s="808" t="str">
        <f>IF(AND(AU51&lt;&gt;"",AV51&lt;&gt;"",AU51=AV51,AU53&lt;&gt;"",AV53&lt;&gt;"",AU53=AV53),Language!$E$192,"")</f>
        <v/>
      </c>
      <c r="AV55" s="808"/>
      <c r="AW55" s="9"/>
    </row>
    <row r="56" spans="1:49"/>
    <row r="57" spans="1:49" ht="16.2" thickBot="1">
      <c r="B57" s="836" t="str">
        <f>VLOOKUP(VLOOKUP(A58,Matches!$B$94:$K$101,10,0),Language!$D$158:$E$165,2,0)</f>
        <v>Round of 16 - 2</v>
      </c>
      <c r="C57" s="837"/>
      <c r="E57" s="836" t="str">
        <f>VLOOKUP(VLOOKUP(D58,Matches!$B$94:$K$101,10,0),Language!$D$158:$E$165,2,0)</f>
        <v>Round of 16 - 1</v>
      </c>
      <c r="F57" s="837"/>
      <c r="H57" s="836" t="str">
        <f>VLOOKUP(VLOOKUP(G58,Matches!$B$94:$K$101,10,0),Language!$D$158:$E$165,2,0)</f>
        <v>Round of 16 - 5</v>
      </c>
      <c r="I57" s="837"/>
      <c r="K57" s="836" t="str">
        <f>VLOOKUP(VLOOKUP(J58,Matches!$B$94:$K$101,10,0),Language!$D$158:$E$165,2,0)</f>
        <v>Round of 16 - 6</v>
      </c>
      <c r="L57" s="837"/>
      <c r="N57" s="836" t="str">
        <f>VLOOKUP(VLOOKUP(M58,Matches!$B$94:$K$101,10,0),Language!$D$158:$E$165,2,0)</f>
        <v>Round of 16 - 3</v>
      </c>
      <c r="O57" s="837"/>
      <c r="Q57" s="836" t="str">
        <f>VLOOKUP(VLOOKUP(P58,Matches!$B$94:$K$101,10,0),Language!$D$158:$E$165,2,0)</f>
        <v>Round of 16 - 4</v>
      </c>
      <c r="R57" s="837"/>
      <c r="T57" s="836" t="str">
        <f>VLOOKUP(VLOOKUP(S58,Matches!$B$94:$K$101,10,0),Language!$D$158:$E$165,2,0)</f>
        <v>Round of 16 - 7</v>
      </c>
      <c r="U57" s="837"/>
      <c r="W57" s="836" t="str">
        <f>VLOOKUP(VLOOKUP(V58,Matches!$B$94:$K$101,10,0),Language!$D$158:$E$165,2,0)</f>
        <v>Round of 16 - 8</v>
      </c>
      <c r="X57" s="837"/>
    </row>
    <row r="58" spans="1:49">
      <c r="A58" s="73">
        <f>RIGHT($C$74,2)*1</f>
        <v>89</v>
      </c>
      <c r="B58" s="803" t="str">
        <f>VLOOKUP(A58,Matches!$B$4:$K$113,7,0)</f>
        <v>Philadelphia</v>
      </c>
      <c r="C58" s="804"/>
      <c r="D58" s="73">
        <f>RIGHT($E$74,2)*1</f>
        <v>90</v>
      </c>
      <c r="E58" s="803" t="str">
        <f>VLOOKUP(D58,Matches!$B$4:$K$113,7,0)</f>
        <v>Houston</v>
      </c>
      <c r="F58" s="804"/>
      <c r="G58" s="73">
        <f>RIGHT($I$74,2)*1</f>
        <v>93</v>
      </c>
      <c r="H58" s="803" t="str">
        <f>VLOOKUP(G58,Matches!$B$4:$K$113,7,0)</f>
        <v>Dallas</v>
      </c>
      <c r="I58" s="804"/>
      <c r="J58" s="73">
        <f>RIGHT($K$74,2)*1</f>
        <v>94</v>
      </c>
      <c r="K58" s="803" t="str">
        <f>VLOOKUP(J58,Matches!$B$4:$K$113,7,0)</f>
        <v>Seattle</v>
      </c>
      <c r="L58" s="804"/>
      <c r="M58" s="73">
        <f>RIGHT($O$74,2)*1</f>
        <v>91</v>
      </c>
      <c r="N58" s="803" t="str">
        <f>VLOOKUP(M58,Matches!$B$4:$K$113,7,0)</f>
        <v>New York/New Jersey</v>
      </c>
      <c r="O58" s="804"/>
      <c r="P58" s="73">
        <f>RIGHT($Q$74,2)*1</f>
        <v>92</v>
      </c>
      <c r="Q58" s="803" t="str">
        <f>VLOOKUP(P58,Matches!$B$4:$K$113,7,0)</f>
        <v>Mexico City</v>
      </c>
      <c r="R58" s="804"/>
      <c r="S58" s="73">
        <f>RIGHT($U$74,2)*1</f>
        <v>95</v>
      </c>
      <c r="T58" s="803" t="str">
        <f>VLOOKUP(S58,Matches!$B$4:$K$113,7,0)</f>
        <v>Atlanta</v>
      </c>
      <c r="U58" s="804"/>
      <c r="V58" s="73">
        <f>RIGHT($W$74,2)*1</f>
        <v>96</v>
      </c>
      <c r="W58" s="803" t="str">
        <f>VLOOKUP(V58,Matches!$B$4:$K$113,7,0)</f>
        <v>Vancouver</v>
      </c>
      <c r="X58" s="804"/>
    </row>
    <row r="59" spans="1:49">
      <c r="B59" s="801">
        <f>VLOOKUP(A58,Matches!$B$4:$K$113,5,0)</f>
        <v>46208</v>
      </c>
      <c r="C59" s="802"/>
      <c r="E59" s="801">
        <f>VLOOKUP(D58,Matches!$B$4:$K$113,5,0)</f>
        <v>46207.833333333328</v>
      </c>
      <c r="F59" s="802"/>
      <c r="H59" s="801">
        <f>VLOOKUP(G58,Matches!$B$4:$K$113,5,0)</f>
        <v>46209.916666666664</v>
      </c>
      <c r="I59" s="802"/>
      <c r="K59" s="801">
        <f>VLOOKUP(J58,Matches!$B$4:$K$113,5,0)</f>
        <v>46210.125</v>
      </c>
      <c r="L59" s="802"/>
      <c r="N59" s="801">
        <f>VLOOKUP(M58,Matches!$B$4:$K$113,5,0)</f>
        <v>46208.958333333328</v>
      </c>
      <c r="O59" s="802"/>
      <c r="Q59" s="801">
        <f>VLOOKUP(P58,Matches!$B$4:$K$113,5,0)</f>
        <v>46209.125</v>
      </c>
      <c r="R59" s="802"/>
      <c r="T59" s="801">
        <f>VLOOKUP(S58,Matches!$B$4:$K$113,5,0)</f>
        <v>46210.791666666664</v>
      </c>
      <c r="U59" s="802"/>
      <c r="V59" s="6"/>
      <c r="W59" s="801">
        <f>VLOOKUP(V58,Matches!$B$4:$K$113,5,0)</f>
        <v>46210.958333333328</v>
      </c>
      <c r="X59" s="802"/>
    </row>
    <row r="60" spans="1:49">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 thickBot="1">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 customHeight="1">
      <c r="B62" s="834" t="str">
        <f>Language!$E$175</f>
        <v>Penalty shoot-out:</v>
      </c>
      <c r="C62" s="835"/>
      <c r="E62" s="834" t="str">
        <f>Language!$E$175</f>
        <v>Penalty shoot-out:</v>
      </c>
      <c r="F62" s="835"/>
      <c r="H62" s="834" t="str">
        <f>Language!$E$175</f>
        <v>Penalty shoot-out:</v>
      </c>
      <c r="I62" s="835"/>
      <c r="K62" s="834" t="str">
        <f>Language!$E$175</f>
        <v>Penalty shoot-out:</v>
      </c>
      <c r="L62" s="835"/>
      <c r="N62" s="834" t="str">
        <f>Language!$E$175</f>
        <v>Penalty shoot-out:</v>
      </c>
      <c r="O62" s="835"/>
      <c r="Q62" s="834" t="str">
        <f>Language!$E$175</f>
        <v>Penalty shoot-out:</v>
      </c>
      <c r="R62" s="835"/>
      <c r="T62" s="834" t="str">
        <f>Language!$E$175</f>
        <v>Penalty shoot-out:</v>
      </c>
      <c r="U62" s="835"/>
      <c r="W62" s="834" t="str">
        <f>Language!$E$175</f>
        <v>Penalty shoot-out:</v>
      </c>
      <c r="X62" s="835"/>
    </row>
    <row r="63" spans="1:49" ht="15" thickBot="1">
      <c r="B63" s="181"/>
      <c r="C63" s="182"/>
      <c r="E63" s="181"/>
      <c r="F63" s="182"/>
      <c r="H63" s="181"/>
      <c r="I63" s="182"/>
      <c r="K63" s="181"/>
      <c r="L63" s="182"/>
      <c r="N63" s="181"/>
      <c r="O63" s="182"/>
      <c r="Q63" s="181"/>
      <c r="R63" s="182"/>
      <c r="T63" s="181"/>
      <c r="U63" s="182"/>
      <c r="W63" s="181"/>
      <c r="X63" s="182"/>
    </row>
    <row r="64" spans="1:49">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c r="A65" s="9"/>
      <c r="B65" s="808" t="str">
        <f>IF(AND(B61&lt;&gt;"",C61&lt;&gt;"",B61=C61,B63&lt;&gt;"",C63&lt;&gt;"",B63=C63),Language!$E$192,"")</f>
        <v/>
      </c>
      <c r="C65" s="808"/>
      <c r="D65" s="10"/>
      <c r="E65" s="808" t="str">
        <f>IF(AND(E61&lt;&gt;"",F61&lt;&gt;"",E61=F61,E63&lt;&gt;"",F63&lt;&gt;"",E63=F63),Language!$E$192,"")</f>
        <v/>
      </c>
      <c r="F65" s="808"/>
      <c r="G65" s="10"/>
      <c r="H65" s="808" t="str">
        <f>IF(AND(H61&lt;&gt;"",I61&lt;&gt;"",H61=I61,H63&lt;&gt;"",I63&lt;&gt;"",H63=I63),Language!$E$192,"")</f>
        <v/>
      </c>
      <c r="I65" s="808"/>
      <c r="J65" s="10"/>
      <c r="K65" s="808" t="str">
        <f>IF(AND(K61&lt;&gt;"",L61&lt;&gt;"",K61=L61,K63&lt;&gt;"",L63&lt;&gt;"",K63=L63),Language!$E$192,"")</f>
        <v/>
      </c>
      <c r="L65" s="808"/>
      <c r="M65" s="10"/>
      <c r="N65" s="808" t="str">
        <f>IF(AND(N61&lt;&gt;"",O61&lt;&gt;"",N61=O61,N63&lt;&gt;"",O63&lt;&gt;"",N63=O63),Language!$E$192,"")</f>
        <v/>
      </c>
      <c r="O65" s="808"/>
      <c r="P65" s="10"/>
      <c r="Q65" s="808" t="str">
        <f>IF(AND(Q61&lt;&gt;"",R61&lt;&gt;"",Q61=R61,Q63&lt;&gt;"",R63&lt;&gt;"",Q63=R63),Language!$E$192,"")</f>
        <v/>
      </c>
      <c r="R65" s="808"/>
      <c r="S65" s="10"/>
      <c r="T65" s="808" t="str">
        <f>IF(AND(T61&lt;&gt;"",U61&lt;&gt;"",T61=U61,T63&lt;&gt;"",U63&lt;&gt;"",T63=U63),Language!$E$192,"")</f>
        <v/>
      </c>
      <c r="U65" s="808"/>
      <c r="V65" s="10"/>
      <c r="W65" s="808" t="str">
        <f>IF(AND(W61&lt;&gt;"",X61&lt;&gt;"",W61=X61,W63&lt;&gt;"",X63&lt;&gt;"",W63=X63),Language!$E$192,"")</f>
        <v/>
      </c>
      <c r="X65" s="808"/>
      <c r="Y65" s="9"/>
    </row>
    <row r="66" spans="1:25">
      <c r="C66" s="11"/>
      <c r="E66" s="11"/>
    </row>
    <row r="67" spans="1:25" ht="15.6">
      <c r="C67" s="833" t="str">
        <f>VLOOKUP(VLOOKUP(B68,Matches!$B$103:$K$106,10,0),Language!$D$166:$E$169,2,0)</f>
        <v>Quarter final 1</v>
      </c>
      <c r="D67" s="833"/>
      <c r="E67" s="833"/>
      <c r="I67" s="833" t="str">
        <f>VLOOKUP(VLOOKUP(H68,Matches!$B$103:$K$106,10,0),Language!$D$166:$E$169,2,0)</f>
        <v>Quarter final 2</v>
      </c>
      <c r="J67" s="833"/>
      <c r="K67" s="833"/>
      <c r="O67" s="833" t="str">
        <f>VLOOKUP(VLOOKUP(N68,Matches!$B$103:$K$106,10,0),Language!$D$166:$E$169,2,0)</f>
        <v>Quarter final 3</v>
      </c>
      <c r="P67" s="833"/>
      <c r="Q67" s="833"/>
      <c r="U67" s="833" t="str">
        <f>VLOOKUP(VLOOKUP(T68,Matches!$B$103:$K$106,10,0),Language!$D$166:$E$169,2,0)</f>
        <v>Quarter final 4</v>
      </c>
      <c r="V67" s="833"/>
      <c r="W67" s="833"/>
    </row>
    <row r="68" spans="1:25">
      <c r="B68" s="73">
        <f>RIGHT($F$84,LEN($F$84)-1)*1</f>
        <v>97</v>
      </c>
      <c r="C68" s="824" t="str">
        <f>VLOOKUP(B68,Matches!$B$4:$K$113,7,0)</f>
        <v>Boston</v>
      </c>
      <c r="D68" s="825"/>
      <c r="E68" s="826"/>
      <c r="H68" s="73">
        <f>RIGHT($H$84,LEN($H$84)-1)*1</f>
        <v>98</v>
      </c>
      <c r="I68" s="824" t="str">
        <f>VLOOKUP(H68,Matches!$B$4:$K$113,7,0)</f>
        <v>Los Angeles</v>
      </c>
      <c r="J68" s="825"/>
      <c r="K68" s="826"/>
      <c r="N68" s="73">
        <f>RIGHT($R$84,LEN($R$84)-1)*1</f>
        <v>99</v>
      </c>
      <c r="O68" s="824" t="str">
        <f>VLOOKUP(N68,Matches!$B$4:$K$113,7,0)</f>
        <v>Miami</v>
      </c>
      <c r="P68" s="825"/>
      <c r="Q68" s="826"/>
      <c r="T68" s="73">
        <f>RIGHT($T$84,LEN($T$84)-1)*1</f>
        <v>100</v>
      </c>
      <c r="U68" s="824" t="str">
        <f>VLOOKUP(T68,Matches!$B$4:$K$113,7,0)</f>
        <v>Kansas City</v>
      </c>
      <c r="V68" s="825"/>
      <c r="W68" s="826"/>
    </row>
    <row r="69" spans="1:25">
      <c r="C69" s="801">
        <f>VLOOKUP(B68,Matches!$B$4:$K$113,5,0)</f>
        <v>46212.958333333328</v>
      </c>
      <c r="D69" s="828"/>
      <c r="E69" s="802"/>
      <c r="I69" s="801">
        <f>VLOOKUP(H68,Matches!$B$4:$K$113,5,0)</f>
        <v>46213.916666666664</v>
      </c>
      <c r="J69" s="828"/>
      <c r="K69" s="802"/>
      <c r="O69" s="801">
        <f>VLOOKUP(N68,Matches!$B$4:$K$113,5,0)</f>
        <v>46215</v>
      </c>
      <c r="P69" s="828"/>
      <c r="Q69" s="802"/>
      <c r="U69" s="801">
        <f>VLOOKUP(T68,Matches!$B$4:$K$113,5,0)</f>
        <v>46215.166666666664</v>
      </c>
      <c r="V69" s="828"/>
      <c r="W69" s="802"/>
    </row>
    <row r="70" spans="1:25">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 thickBot="1">
      <c r="C71" s="1"/>
      <c r="D71" s="12"/>
      <c r="E71" s="3"/>
      <c r="F71" s="188"/>
      <c r="I71" s="1"/>
      <c r="J71" s="12"/>
      <c r="K71" s="3"/>
      <c r="L71" s="188"/>
      <c r="O71" s="1"/>
      <c r="P71" s="12"/>
      <c r="Q71" s="3"/>
      <c r="R71" s="188"/>
      <c r="U71" s="1"/>
      <c r="V71" s="12"/>
      <c r="W71" s="3"/>
      <c r="X71" s="188"/>
    </row>
    <row r="72" spans="1:25" ht="9.9" customHeight="1">
      <c r="C72" s="809" t="str">
        <f>Language!$E$175</f>
        <v>Penalty shoot-out:</v>
      </c>
      <c r="D72" s="831"/>
      <c r="E72" s="810"/>
      <c r="I72" s="809" t="str">
        <f>Language!$E$175</f>
        <v>Penalty shoot-out:</v>
      </c>
      <c r="J72" s="831"/>
      <c r="K72" s="810"/>
      <c r="O72" s="809" t="str">
        <f>Language!$E$175</f>
        <v>Penalty shoot-out:</v>
      </c>
      <c r="P72" s="831"/>
      <c r="Q72" s="810"/>
      <c r="U72" s="809" t="str">
        <f>Language!$E$175</f>
        <v>Penalty shoot-out:</v>
      </c>
      <c r="V72" s="831"/>
      <c r="W72" s="810"/>
    </row>
    <row r="73" spans="1:25" ht="15" thickBot="1">
      <c r="C73" s="184"/>
      <c r="D73" s="12"/>
      <c r="E73" s="185"/>
      <c r="I73" s="184"/>
      <c r="J73" s="12"/>
      <c r="K73" s="185"/>
      <c r="O73" s="184"/>
      <c r="P73" s="12"/>
      <c r="Q73" s="185"/>
      <c r="U73" s="184"/>
      <c r="V73" s="12"/>
      <c r="W73" s="185"/>
    </row>
    <row r="74" spans="1:25">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row r="77" spans="1:25" ht="15.6">
      <c r="F77" s="832" t="str">
        <f>VLOOKUP(E78,Matches!$B$103:$K$113,10,0)</f>
        <v>Semi-Final 1</v>
      </c>
      <c r="G77" s="832"/>
      <c r="H77" s="832"/>
      <c r="R77" s="832" t="str">
        <f>VLOOKUP(Q78,Matches!$B$103:$K$113,10,0)</f>
        <v>Semi-Final 2</v>
      </c>
      <c r="S77" s="832"/>
      <c r="T77" s="832"/>
    </row>
    <row r="78" spans="1:25">
      <c r="E78" s="73">
        <v>101</v>
      </c>
      <c r="F78" s="824" t="str">
        <f>VLOOKUP(E78,Matches!$B$4:$K$113,7,0)</f>
        <v>Dallas</v>
      </c>
      <c r="G78" s="825"/>
      <c r="H78" s="826"/>
      <c r="Q78" s="73">
        <v>102</v>
      </c>
      <c r="R78" s="824" t="str">
        <f>VLOOKUP(Q78,Matches!$B$4:$K$113,7,0)</f>
        <v>Atlanta</v>
      </c>
      <c r="S78" s="825"/>
      <c r="T78" s="826"/>
    </row>
    <row r="79" spans="1:25" ht="15.6">
      <c r="F79" s="801">
        <f>VLOOKUP(E78,Matches!$B$4:$K$113,5,0)</f>
        <v>46217.916666666664</v>
      </c>
      <c r="G79" s="828"/>
      <c r="H79" s="802"/>
      <c r="L79" s="24"/>
      <c r="M79" s="24"/>
      <c r="R79" s="801">
        <f>VLOOKUP(Q78,Matches!$B$4:$K$113,5,0)</f>
        <v>46218.916666666664</v>
      </c>
      <c r="S79" s="828"/>
      <c r="T79" s="802"/>
    </row>
    <row r="80" spans="1:25">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 thickBot="1">
      <c r="F81" s="1"/>
      <c r="G81" s="12"/>
      <c r="H81" s="3"/>
      <c r="I81" s="188"/>
      <c r="L81" s="16"/>
      <c r="R81" s="1"/>
      <c r="S81" s="12"/>
      <c r="T81" s="3"/>
      <c r="U81" s="188"/>
    </row>
    <row r="82" spans="6:23" ht="9.9" customHeight="1">
      <c r="F82" s="809" t="str">
        <f>Language!$E$175</f>
        <v>Penalty shoot-out:</v>
      </c>
      <c r="G82" s="831"/>
      <c r="H82" s="810"/>
      <c r="L82" s="16"/>
      <c r="R82" s="809" t="str">
        <f>Language!$E$175</f>
        <v>Penalty shoot-out:</v>
      </c>
      <c r="S82" s="831"/>
      <c r="T82" s="810"/>
    </row>
    <row r="83" spans="6:23" ht="15" thickBot="1">
      <c r="F83" s="184"/>
      <c r="G83" s="186"/>
      <c r="H83" s="185"/>
      <c r="L83" s="16"/>
      <c r="R83" s="184"/>
      <c r="S83" s="186"/>
      <c r="T83" s="185"/>
    </row>
    <row r="84" spans="6:23">
      <c r="F84" s="10" t="str">
        <f>VLOOKUP(E78,Matches!$B$103:$K$113,2,0)</f>
        <v>W97</v>
      </c>
      <c r="G84" s="13"/>
      <c r="H84" s="10" t="str">
        <f>VLOOKUP(E78,Matches!$B$103:$K$113,3,0)</f>
        <v>W98</v>
      </c>
      <c r="L84" s="17"/>
      <c r="R84" s="10" t="str">
        <f>VLOOKUP(Q78,Matches!$B$103:$K$113,2,0)</f>
        <v>W99</v>
      </c>
      <c r="S84" s="13"/>
      <c r="T84" s="10" t="str">
        <f>VLOOKUP(Q78,Matches!$B$103:$K$113,3,0)</f>
        <v>W100</v>
      </c>
    </row>
    <row r="85" spans="6:23" ht="15.6">
      <c r="F85" s="817" t="str">
        <f>IF(AND(F81&lt;&gt;"",H81&lt;&gt;"",F81=H81,F83&lt;&gt;"",H83&lt;&gt;"",F83=H83),Language!$E$192,"")</f>
        <v/>
      </c>
      <c r="G85" s="817"/>
      <c r="H85" s="817"/>
      <c r="L85" s="830" t="str">
        <f>VLOOKUP(K86,Matches!$B$103:$K$113,10,0)</f>
        <v>Third place</v>
      </c>
      <c r="M85" s="830"/>
      <c r="N85" s="830"/>
      <c r="R85" s="817" t="str">
        <f>IF(AND(R81&lt;&gt;"",T81&lt;&gt;"",R81=T81,R83&lt;&gt;"",T83&lt;&gt;"",R83=T83),Language!$E$192,"")</f>
        <v/>
      </c>
      <c r="S85" s="817"/>
      <c r="T85" s="817"/>
    </row>
    <row r="86" spans="6:23">
      <c r="K86" s="73">
        <v>103</v>
      </c>
      <c r="L86" s="824" t="str">
        <f>VLOOKUP(K86,Matches!$B$4:$K$113,7,0)</f>
        <v>Miami</v>
      </c>
      <c r="M86" s="825"/>
      <c r="N86" s="826"/>
    </row>
    <row r="87" spans="6:23">
      <c r="L87" s="801">
        <f>VLOOKUP(K86,Matches!$B$4:$K$113,5,0)</f>
        <v>46222</v>
      </c>
      <c r="M87" s="828"/>
      <c r="N87" s="802"/>
    </row>
    <row r="88" spans="6:23">
      <c r="L88" s="7" t="str">
        <f>IF(AND(F81&lt;&gt;"",H81&lt;&gt;""),IF(F81&lt;H81,F80,IF(F81&gt;H81,H80,IF(AND(F83&lt;&gt;"",H83&lt;&gt;""),IF(F83&lt;H83,F80,IF(F83&gt;H83,H80,"")),""))),"")</f>
        <v/>
      </c>
      <c r="N88" s="8" t="str">
        <f>IF(AND(R81&lt;&gt;"",T81&lt;&gt;""),IF(R81&lt;T81,R80,IF(R81&gt;T81,T80,IF(AND(R83&lt;&gt;"",T83&lt;&gt;""),IF(R83&lt;T83,R80,IF(R83&gt;T83,T80,"")),""))),"")</f>
        <v/>
      </c>
    </row>
    <row r="89" spans="6:23" ht="15" thickBot="1">
      <c r="L89" s="1"/>
      <c r="M89" s="12"/>
      <c r="N89" s="3"/>
      <c r="O89" s="188"/>
    </row>
    <row r="90" spans="6:23" ht="9.9" customHeight="1">
      <c r="L90" s="809" t="str">
        <f>Language!$E$175</f>
        <v>Penalty shoot-out:</v>
      </c>
      <c r="M90" s="831"/>
      <c r="N90" s="810"/>
    </row>
    <row r="91" spans="6:23" ht="15" thickBot="1">
      <c r="L91" s="184"/>
      <c r="M91" s="186"/>
      <c r="N91" s="185"/>
    </row>
    <row r="92" spans="6:23">
      <c r="L92" s="10" t="str">
        <f>VLOOKUP(K86,Matches!$B$103:$K$113,2,0)</f>
        <v>RU101</v>
      </c>
      <c r="M92" s="85"/>
      <c r="N92" s="10" t="str">
        <f>VLOOKUP(K86,Matches!$B$103:$K$113,3,0)</f>
        <v>RU102</v>
      </c>
    </row>
    <row r="93" spans="6:23">
      <c r="L93" s="817" t="str">
        <f>IF(AND(L89&lt;&gt;"",N89&lt;&gt;"",L89=N89,L91&lt;&gt;"",N91&lt;&gt;"",L91=N91),Language!$E$192,"")</f>
        <v/>
      </c>
      <c r="M93" s="817"/>
      <c r="N93" s="817"/>
    </row>
    <row r="94" spans="6:23"/>
    <row r="95" spans="6:23" ht="31.2">
      <c r="L95" s="821" t="str">
        <f>VLOOKUP(K96,Matches!$B$103:$K$113,10,0)</f>
        <v>Final</v>
      </c>
      <c r="M95" s="822"/>
      <c r="N95" s="823"/>
    </row>
    <row r="96" spans="6:23">
      <c r="K96" s="73">
        <v>104</v>
      </c>
      <c r="L96" s="824" t="str">
        <f>VLOOKUP(K96,Matches!$B$4:$K$113,7,0)</f>
        <v>New York/New Jersey</v>
      </c>
      <c r="M96" s="825"/>
      <c r="N96" s="826"/>
      <c r="R96" s="827" t="str">
        <f>Language!$E$141</f>
        <v>World Champion 2026:</v>
      </c>
      <c r="S96" s="827"/>
      <c r="T96" s="827"/>
      <c r="U96" s="827"/>
      <c r="V96" s="827"/>
      <c r="W96" s="827"/>
    </row>
    <row r="97" spans="2:24">
      <c r="L97" s="801">
        <f>VLOOKUP(K96,Matches!$B$4:$K$113,5,0)</f>
        <v>46222.916666666664</v>
      </c>
      <c r="M97" s="828"/>
      <c r="N97" s="802"/>
      <c r="R97" s="827"/>
      <c r="S97" s="827"/>
      <c r="T97" s="827"/>
      <c r="U97" s="827"/>
      <c r="V97" s="827"/>
      <c r="W97" s="827"/>
    </row>
    <row r="98" spans="2:24">
      <c r="L98" s="7" t="str">
        <f>IF(AND(F81&lt;&gt;"",H81&lt;&gt;""),IF(F81&gt;H81,F80,IF(F81&lt;H81,H80,IF(AND(F83&lt;&gt;"",H83&lt;&gt;""),IF(F83&gt;H83,F80,IF(F83&lt;H83,H80,"")),""))),"")</f>
        <v/>
      </c>
      <c r="N98" s="8" t="str">
        <f>IF(AND(R81&lt;&gt;"",T81&lt;&gt;""),IF(R81&gt;T81,R80,IF(R81&lt;T81,T80,IF(AND(R83&lt;&gt;"",T83&lt;&gt;""),IF(R83&gt;T83,R80,IF(R83&lt;T83,T80,"")),""))),"")</f>
        <v/>
      </c>
      <c r="R98" s="829" t="str">
        <f>IF(AND(L99&lt;&gt;"",N99&lt;&gt;""),IF(L99&gt;N99,L98,IF(L99&lt;N99,N98,IF(AND(L101&lt;&gt;"",N101&lt;&gt;""),IF(L101&gt;N101,L98,IF(L101&lt;N101,N98,"")),""))),"")</f>
        <v/>
      </c>
      <c r="S98" s="829"/>
      <c r="T98" s="829"/>
      <c r="U98" s="829"/>
      <c r="V98" s="829"/>
      <c r="W98" s="829"/>
    </row>
    <row r="99" spans="2:24" ht="15" thickBot="1">
      <c r="B99" s="15"/>
      <c r="L99" s="1"/>
      <c r="M99" s="11"/>
      <c r="N99" s="3"/>
      <c r="O99" s="188"/>
      <c r="R99" s="829"/>
      <c r="S99" s="829"/>
      <c r="T99" s="829"/>
      <c r="U99" s="829"/>
      <c r="V99" s="829"/>
      <c r="W99" s="829"/>
    </row>
    <row r="100" spans="2:24" ht="9.9" customHeight="1">
      <c r="B100" s="15"/>
      <c r="L100" s="809" t="str">
        <f>Language!$E$175</f>
        <v>Penalty shoot-out:</v>
      </c>
      <c r="M100" s="831"/>
      <c r="N100" s="810"/>
      <c r="R100" s="183"/>
      <c r="S100" s="183"/>
      <c r="T100" s="183"/>
      <c r="U100" s="183"/>
      <c r="V100" s="183"/>
      <c r="W100" s="183"/>
    </row>
    <row r="101" spans="2:24" ht="15" customHeight="1" thickBot="1">
      <c r="B101" s="15"/>
      <c r="L101" s="184"/>
      <c r="M101" s="186"/>
      <c r="N101" s="185"/>
      <c r="R101" s="183"/>
      <c r="S101" s="183"/>
      <c r="T101" s="183"/>
      <c r="U101" s="183"/>
      <c r="V101" s="183"/>
      <c r="W101" s="183"/>
    </row>
    <row r="102" spans="2:24">
      <c r="L102" s="10" t="str">
        <f>VLOOKUP(K96,Matches!$B$103:$K$113,2,0)</f>
        <v>W101</v>
      </c>
      <c r="M102" s="13"/>
      <c r="N102" s="10" t="str">
        <f>VLOOKUP(K96,Matches!$B$103:$K$113,3,0)</f>
        <v>W102</v>
      </c>
    </row>
    <row r="103" spans="2:24">
      <c r="L103" s="817" t="str">
        <f>IF(AND(L99&lt;&gt;"",N99&lt;&gt;"",L99=N99,L101&lt;&gt;"",N101&lt;&gt;"",L101=N101),Language!$E$192,"")</f>
        <v/>
      </c>
      <c r="M103" s="817"/>
      <c r="N103" s="817"/>
    </row>
    <row r="104" spans="2:24"/>
    <row r="105" spans="2:24">
      <c r="U105" s="818"/>
      <c r="V105" s="818"/>
      <c r="W105" s="818"/>
      <c r="X105" s="818"/>
    </row>
    <row r="106" spans="2:24">
      <c r="B106" s="819" t="s">
        <v>1711</v>
      </c>
      <c r="C106" s="819"/>
      <c r="D106" s="819"/>
      <c r="T106" s="820" t="s">
        <v>1019</v>
      </c>
      <c r="U106" s="820"/>
      <c r="V106" s="820"/>
      <c r="W106" s="820"/>
      <c r="X106" s="820"/>
    </row>
    <row r="107" spans="2:24"/>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defaultColWidth="0" defaultRowHeight="14.4"/>
  <cols>
    <col min="1" max="1" width="8" customWidth="1"/>
    <col min="2" max="2" width="19.33203125" hidden="1" customWidth="1"/>
    <col min="3" max="3" width="11.44140625" hidden="1" customWidth="1"/>
    <col min="4" max="4" width="7" customWidth="1"/>
    <col min="5" max="5" width="22.6640625" hidden="1" customWidth="1"/>
    <col min="6" max="12" width="22.6640625" customWidth="1"/>
    <col min="13" max="13" width="3.88671875" customWidth="1"/>
    <col min="14" max="14" width="17.6640625" customWidth="1"/>
    <col min="15" max="15" width="9.109375" customWidth="1"/>
    <col min="16" max="16384" width="11.44140625" hidden="1"/>
  </cols>
  <sheetData>
    <row r="1" spans="2:15" ht="42.75" customHeight="1" thickBot="1">
      <c r="B1" s="83"/>
      <c r="D1" s="765"/>
      <c r="F1" s="931" t="str">
        <f>Language!$E$126</f>
        <v>Choose language</v>
      </c>
      <c r="G1" s="931"/>
      <c r="H1" s="931"/>
      <c r="I1" s="931"/>
      <c r="J1" s="931"/>
      <c r="K1" s="316"/>
      <c r="L1" s="932" t="str">
        <f>Language!$E$196</f>
        <v>Click here and choose language:</v>
      </c>
      <c r="M1" s="933"/>
      <c r="N1" s="319" t="s">
        <v>88</v>
      </c>
      <c r="O1" s="342" t="s">
        <v>559</v>
      </c>
    </row>
    <row r="2" spans="2:15" ht="11.25" customHeight="1" thickBot="1">
      <c r="D2" s="192">
        <v>46113</v>
      </c>
      <c r="F2" s="934"/>
      <c r="G2" s="934"/>
      <c r="H2" s="934"/>
      <c r="I2" s="934"/>
      <c r="J2" s="934"/>
      <c r="K2" s="317"/>
      <c r="M2" s="74"/>
      <c r="N2" s="76"/>
    </row>
    <row r="3" spans="2:15" ht="15" thickTop="1">
      <c r="B3" s="21" t="s">
        <v>88</v>
      </c>
      <c r="C3" s="32">
        <f>IF(AND($N$1&lt;&gt;B4,$N$1&lt;&gt;B5,$N$1&lt;&gt;B6,$N$1&lt;&gt;B7,$N$1&lt;&gt;B8,$N$1&lt;&gt;B9),1,0)</f>
        <v>1</v>
      </c>
      <c r="D3" s="935" t="s">
        <v>558</v>
      </c>
      <c r="E3" s="939"/>
      <c r="F3" s="940" t="s">
        <v>88</v>
      </c>
      <c r="G3" s="937" t="s">
        <v>89</v>
      </c>
      <c r="H3" s="937" t="s">
        <v>90</v>
      </c>
      <c r="I3" s="937" t="s">
        <v>91</v>
      </c>
      <c r="J3" s="937" t="s">
        <v>110</v>
      </c>
      <c r="K3" s="937" t="s">
        <v>739</v>
      </c>
      <c r="L3" s="929" t="s">
        <v>92</v>
      </c>
      <c r="M3" s="19"/>
    </row>
    <row r="4" spans="2:15">
      <c r="B4" s="21" t="s">
        <v>89</v>
      </c>
      <c r="C4" s="32">
        <f t="shared" ref="C4:C9" si="0">IF($N$1=B4,1,0)</f>
        <v>0</v>
      </c>
      <c r="D4" s="936"/>
      <c r="E4" s="939"/>
      <c r="F4" s="941"/>
      <c r="G4" s="938"/>
      <c r="H4" s="938"/>
      <c r="I4" s="938"/>
      <c r="J4" s="938"/>
      <c r="K4" s="942"/>
      <c r="L4" s="930"/>
      <c r="M4" s="36"/>
      <c r="N4" s="37"/>
    </row>
    <row r="5" spans="2:15">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c r="B6" s="21" t="s">
        <v>91</v>
      </c>
      <c r="C6" s="32">
        <f t="shared" si="0"/>
        <v>0</v>
      </c>
      <c r="D6" s="151">
        <v>2</v>
      </c>
      <c r="E6" s="21" t="str">
        <f t="shared" ref="E6:E69" si="1">IF($C$3,F6,IF($C$4,G6,IF($C$5,H6,IF($C$6,I6,IF($C$7,J6,IF($C$8,K6,IF(L6&lt;&gt;"",L6,F6)))))))</f>
        <v>Spain</v>
      </c>
      <c r="F6" s="110" t="s">
        <v>38</v>
      </c>
      <c r="G6" s="111" t="s">
        <v>65</v>
      </c>
      <c r="H6" s="109" t="s">
        <v>81</v>
      </c>
      <c r="I6" s="112" t="s">
        <v>82</v>
      </c>
      <c r="J6" s="109" t="s">
        <v>103</v>
      </c>
      <c r="K6" s="553" t="s">
        <v>840</v>
      </c>
      <c r="L6" s="59"/>
    </row>
    <row r="7" spans="2:15">
      <c r="B7" s="21" t="s">
        <v>110</v>
      </c>
      <c r="C7" s="32">
        <f t="shared" si="0"/>
        <v>0</v>
      </c>
      <c r="D7" s="151">
        <v>3</v>
      </c>
      <c r="E7" s="21" t="str">
        <f t="shared" si="1"/>
        <v>Argentina</v>
      </c>
      <c r="F7" s="110" t="s">
        <v>337</v>
      </c>
      <c r="G7" s="111" t="s">
        <v>337</v>
      </c>
      <c r="H7" s="109" t="s">
        <v>337</v>
      </c>
      <c r="I7" s="112" t="s">
        <v>390</v>
      </c>
      <c r="J7" s="109" t="s">
        <v>255</v>
      </c>
      <c r="K7" s="553" t="s">
        <v>743</v>
      </c>
      <c r="L7" s="59"/>
    </row>
    <row r="8" spans="2:15">
      <c r="B8" s="21" t="s">
        <v>739</v>
      </c>
      <c r="C8" s="32">
        <f t="shared" si="0"/>
        <v>0</v>
      </c>
      <c r="D8" s="151">
        <v>4</v>
      </c>
      <c r="E8" s="21" t="str">
        <f t="shared" si="1"/>
        <v>England</v>
      </c>
      <c r="F8" s="110" t="s">
        <v>1</v>
      </c>
      <c r="G8" s="111" t="s">
        <v>62</v>
      </c>
      <c r="H8" s="109" t="s">
        <v>76</v>
      </c>
      <c r="I8" s="112" t="s">
        <v>77</v>
      </c>
      <c r="J8" s="109" t="s">
        <v>1</v>
      </c>
      <c r="K8" s="553" t="s">
        <v>744</v>
      </c>
      <c r="L8" s="59"/>
    </row>
    <row r="9" spans="2:15">
      <c r="B9" s="21" t="s">
        <v>92</v>
      </c>
      <c r="C9" s="32">
        <f t="shared" si="0"/>
        <v>0</v>
      </c>
      <c r="D9" s="151">
        <v>5</v>
      </c>
      <c r="E9" s="21" t="str">
        <f t="shared" si="1"/>
        <v>Portugal</v>
      </c>
      <c r="F9" s="110" t="s">
        <v>0</v>
      </c>
      <c r="G9" s="111" t="s">
        <v>0</v>
      </c>
      <c r="H9" s="109" t="s">
        <v>85</v>
      </c>
      <c r="I9" s="112" t="s">
        <v>0</v>
      </c>
      <c r="J9" s="109" t="s">
        <v>0</v>
      </c>
      <c r="K9" s="553" t="s">
        <v>0</v>
      </c>
      <c r="L9" s="59"/>
    </row>
    <row r="10" spans="2:15">
      <c r="D10" s="151">
        <v>6</v>
      </c>
      <c r="E10" s="21" t="str">
        <f t="shared" si="1"/>
        <v>Brazil</v>
      </c>
      <c r="F10" s="110" t="s">
        <v>342</v>
      </c>
      <c r="G10" s="111" t="s">
        <v>343</v>
      </c>
      <c r="H10" s="109" t="s">
        <v>344</v>
      </c>
      <c r="I10" s="112" t="s">
        <v>345</v>
      </c>
      <c r="J10" s="109" t="s">
        <v>170</v>
      </c>
      <c r="K10" s="553" t="s">
        <v>740</v>
      </c>
      <c r="L10" s="59"/>
    </row>
    <row r="11" spans="2:15">
      <c r="D11" s="151">
        <v>7</v>
      </c>
      <c r="E11" s="21" t="str">
        <f t="shared" si="1"/>
        <v>Netherlands</v>
      </c>
      <c r="F11" s="110" t="s">
        <v>411</v>
      </c>
      <c r="G11" s="111" t="s">
        <v>452</v>
      </c>
      <c r="H11" s="109" t="s">
        <v>453</v>
      </c>
      <c r="I11" s="112" t="s">
        <v>454</v>
      </c>
      <c r="J11" s="109" t="s">
        <v>455</v>
      </c>
      <c r="K11" s="553" t="s">
        <v>745</v>
      </c>
      <c r="L11" s="59"/>
    </row>
    <row r="12" spans="2:15">
      <c r="D12" s="151">
        <v>8</v>
      </c>
      <c r="E12" s="21" t="str">
        <f t="shared" si="1"/>
        <v>Morocco</v>
      </c>
      <c r="F12" s="110" t="s">
        <v>328</v>
      </c>
      <c r="G12" s="111" t="s">
        <v>329</v>
      </c>
      <c r="H12" s="109" t="s">
        <v>330</v>
      </c>
      <c r="I12" s="112" t="s">
        <v>331</v>
      </c>
      <c r="J12" s="109" t="s">
        <v>252</v>
      </c>
      <c r="K12" s="553" t="s">
        <v>252</v>
      </c>
      <c r="L12" s="59"/>
    </row>
    <row r="13" spans="2:15">
      <c r="D13" s="151">
        <v>9</v>
      </c>
      <c r="E13" s="21" t="str">
        <f t="shared" si="1"/>
        <v>Belgium</v>
      </c>
      <c r="F13" s="110" t="s">
        <v>36</v>
      </c>
      <c r="G13" s="111" t="s">
        <v>60</v>
      </c>
      <c r="H13" s="109" t="s">
        <v>73</v>
      </c>
      <c r="I13" s="112" t="s">
        <v>74</v>
      </c>
      <c r="J13" s="109" t="s">
        <v>107</v>
      </c>
      <c r="K13" s="553" t="s">
        <v>741</v>
      </c>
      <c r="L13" s="59"/>
    </row>
    <row r="14" spans="2:15">
      <c r="D14" s="151">
        <v>10</v>
      </c>
      <c r="E14" s="21" t="str">
        <f t="shared" si="1"/>
        <v>Germany</v>
      </c>
      <c r="F14" s="110" t="s">
        <v>37</v>
      </c>
      <c r="G14" s="111" t="s">
        <v>68</v>
      </c>
      <c r="H14" s="109" t="s">
        <v>86</v>
      </c>
      <c r="I14" s="112" t="s">
        <v>87</v>
      </c>
      <c r="J14" s="109" t="s">
        <v>102</v>
      </c>
      <c r="K14" s="553" t="s">
        <v>747</v>
      </c>
      <c r="L14" s="59"/>
    </row>
    <row r="15" spans="2:15">
      <c r="D15" s="151">
        <v>11</v>
      </c>
      <c r="E15" s="21" t="str">
        <f t="shared" si="1"/>
        <v>Croatia</v>
      </c>
      <c r="F15" s="110" t="s">
        <v>41</v>
      </c>
      <c r="G15" s="111" t="s">
        <v>63</v>
      </c>
      <c r="H15" s="109" t="s">
        <v>78</v>
      </c>
      <c r="I15" s="112" t="s">
        <v>79</v>
      </c>
      <c r="J15" s="109" t="s">
        <v>109</v>
      </c>
      <c r="K15" s="553" t="s">
        <v>749</v>
      </c>
      <c r="L15" s="59"/>
    </row>
    <row r="16" spans="2:15">
      <c r="D16" s="151">
        <v>12</v>
      </c>
      <c r="E16" s="21" t="str">
        <f t="shared" si="1"/>
        <v>Italy</v>
      </c>
      <c r="F16" s="110" t="s">
        <v>410</v>
      </c>
      <c r="G16" s="111" t="s">
        <v>449</v>
      </c>
      <c r="H16" s="109" t="s">
        <v>449</v>
      </c>
      <c r="I16" s="112" t="s">
        <v>450</v>
      </c>
      <c r="J16" s="109" t="s">
        <v>451</v>
      </c>
      <c r="K16" s="553" t="s">
        <v>839</v>
      </c>
      <c r="L16" s="59"/>
    </row>
    <row r="17" spans="4:12">
      <c r="D17" s="151">
        <v>13</v>
      </c>
      <c r="E17" s="21" t="str">
        <f t="shared" si="1"/>
        <v>Colombia</v>
      </c>
      <c r="F17" s="110" t="s">
        <v>357</v>
      </c>
      <c r="G17" s="111" t="s">
        <v>357</v>
      </c>
      <c r="H17" s="109" t="s">
        <v>357</v>
      </c>
      <c r="I17" s="112" t="s">
        <v>358</v>
      </c>
      <c r="J17" s="109" t="s">
        <v>264</v>
      </c>
      <c r="K17" s="553" t="s">
        <v>357</v>
      </c>
      <c r="L17" s="59"/>
    </row>
    <row r="18" spans="4:12">
      <c r="D18" s="151">
        <v>14</v>
      </c>
      <c r="E18" s="21" t="str">
        <f t="shared" si="1"/>
        <v>Senegal</v>
      </c>
      <c r="F18" s="110" t="s">
        <v>263</v>
      </c>
      <c r="G18" s="111" t="s">
        <v>263</v>
      </c>
      <c r="H18" s="109" t="s">
        <v>263</v>
      </c>
      <c r="I18" s="112" t="s">
        <v>356</v>
      </c>
      <c r="J18" s="109" t="s">
        <v>263</v>
      </c>
      <c r="K18" s="553" t="s">
        <v>263</v>
      </c>
      <c r="L18" s="59"/>
    </row>
    <row r="19" spans="4:12">
      <c r="D19" s="151">
        <v>15</v>
      </c>
      <c r="E19" s="21" t="str">
        <f t="shared" si="1"/>
        <v>Mexico</v>
      </c>
      <c r="F19" s="110" t="s">
        <v>348</v>
      </c>
      <c r="G19" s="111" t="s">
        <v>349</v>
      </c>
      <c r="H19" s="109" t="s">
        <v>350</v>
      </c>
      <c r="I19" s="112" t="s">
        <v>351</v>
      </c>
      <c r="J19" s="109" t="s">
        <v>260</v>
      </c>
      <c r="K19" s="553" t="s">
        <v>348</v>
      </c>
      <c r="L19" s="59"/>
    </row>
    <row r="20" spans="4:12">
      <c r="D20" s="151">
        <v>16</v>
      </c>
      <c r="E20" s="21" t="str">
        <f t="shared" si="1"/>
        <v>USA</v>
      </c>
      <c r="F20" s="110" t="s">
        <v>456</v>
      </c>
      <c r="G20" s="111" t="s">
        <v>457</v>
      </c>
      <c r="H20" s="109" t="s">
        <v>456</v>
      </c>
      <c r="I20" s="112" t="s">
        <v>456</v>
      </c>
      <c r="J20" s="109" t="s">
        <v>456</v>
      </c>
      <c r="K20" s="553" t="s">
        <v>456</v>
      </c>
      <c r="L20" s="59"/>
    </row>
    <row r="21" spans="4:12">
      <c r="D21" s="151">
        <v>17</v>
      </c>
      <c r="E21" s="21" t="str">
        <f t="shared" si="1"/>
        <v>Uruguay</v>
      </c>
      <c r="F21" s="110" t="s">
        <v>251</v>
      </c>
      <c r="G21" s="111" t="s">
        <v>251</v>
      </c>
      <c r="H21" s="109" t="s">
        <v>251</v>
      </c>
      <c r="I21" s="112" t="s">
        <v>251</v>
      </c>
      <c r="J21" s="109" t="s">
        <v>251</v>
      </c>
      <c r="K21" s="553" t="s">
        <v>251</v>
      </c>
      <c r="L21" s="59"/>
    </row>
    <row r="22" spans="4:12">
      <c r="D22" s="151">
        <v>18</v>
      </c>
      <c r="E22" s="21" t="str">
        <f t="shared" si="1"/>
        <v>Japan</v>
      </c>
      <c r="F22" s="110" t="s">
        <v>265</v>
      </c>
      <c r="G22" s="111" t="s">
        <v>359</v>
      </c>
      <c r="H22" s="109" t="s">
        <v>360</v>
      </c>
      <c r="I22" s="112" t="s">
        <v>361</v>
      </c>
      <c r="J22" s="109" t="s">
        <v>265</v>
      </c>
      <c r="K22" s="553" t="s">
        <v>265</v>
      </c>
      <c r="L22" s="59"/>
    </row>
    <row r="23" spans="4:12">
      <c r="D23" s="151">
        <v>19</v>
      </c>
      <c r="E23" s="21" t="str">
        <f t="shared" si="1"/>
        <v>Switzerland</v>
      </c>
      <c r="F23" s="110" t="s">
        <v>57</v>
      </c>
      <c r="G23" s="111" t="s">
        <v>58</v>
      </c>
      <c r="H23" s="109" t="s">
        <v>69</v>
      </c>
      <c r="I23" s="112" t="s">
        <v>70</v>
      </c>
      <c r="J23" s="109" t="s">
        <v>105</v>
      </c>
      <c r="K23" s="553" t="s">
        <v>748</v>
      </c>
      <c r="L23" s="59"/>
    </row>
    <row r="24" spans="4:12">
      <c r="D24" s="151">
        <v>20</v>
      </c>
      <c r="E24" s="21" t="str">
        <f t="shared" si="1"/>
        <v>Denmark</v>
      </c>
      <c r="F24" s="110" t="s">
        <v>43</v>
      </c>
      <c r="G24" s="111" t="s">
        <v>59</v>
      </c>
      <c r="H24" s="109" t="s">
        <v>71</v>
      </c>
      <c r="I24" s="112" t="s">
        <v>72</v>
      </c>
      <c r="J24" s="109" t="s">
        <v>106</v>
      </c>
      <c r="K24" s="553" t="s">
        <v>746</v>
      </c>
      <c r="L24" s="59"/>
    </row>
    <row r="25" spans="4:12">
      <c r="D25" s="151">
        <v>21</v>
      </c>
      <c r="E25" s="21" t="str">
        <f t="shared" si="1"/>
        <v>IR Iran</v>
      </c>
      <c r="F25" s="110" t="s">
        <v>362</v>
      </c>
      <c r="G25" s="111" t="s">
        <v>1740</v>
      </c>
      <c r="H25" s="109" t="s">
        <v>362</v>
      </c>
      <c r="I25" s="112" t="s">
        <v>1739</v>
      </c>
      <c r="J25" s="109" t="s">
        <v>362</v>
      </c>
      <c r="K25" s="553" t="s">
        <v>362</v>
      </c>
      <c r="L25" s="59"/>
    </row>
    <row r="26" spans="4:12">
      <c r="D26" s="151">
        <v>22</v>
      </c>
      <c r="E26" s="21" t="str">
        <f t="shared" si="1"/>
        <v>Turkey</v>
      </c>
      <c r="F26" s="110" t="s">
        <v>423</v>
      </c>
      <c r="G26" s="111" t="s">
        <v>485</v>
      </c>
      <c r="H26" s="109" t="s">
        <v>484</v>
      </c>
      <c r="I26" s="112" t="s">
        <v>483</v>
      </c>
      <c r="J26" s="109" t="s">
        <v>486</v>
      </c>
      <c r="K26" s="553" t="s">
        <v>761</v>
      </c>
      <c r="L26" s="59"/>
    </row>
    <row r="27" spans="4:12">
      <c r="D27" s="151">
        <v>23</v>
      </c>
      <c r="E27" s="21" t="str">
        <f t="shared" si="1"/>
        <v>Ecuador</v>
      </c>
      <c r="F27" s="110" t="s">
        <v>415</v>
      </c>
      <c r="G27" s="111" t="s">
        <v>415</v>
      </c>
      <c r="H27" s="109" t="s">
        <v>415</v>
      </c>
      <c r="I27" s="112" t="s">
        <v>464</v>
      </c>
      <c r="J27" s="109" t="s">
        <v>415</v>
      </c>
      <c r="K27" s="553" t="s">
        <v>415</v>
      </c>
      <c r="L27" s="59"/>
    </row>
    <row r="28" spans="4:12">
      <c r="D28" s="151">
        <v>24</v>
      </c>
      <c r="E28" s="21" t="str">
        <f t="shared" si="1"/>
        <v>Austria</v>
      </c>
      <c r="F28" s="110" t="s">
        <v>422</v>
      </c>
      <c r="G28" s="111" t="s">
        <v>422</v>
      </c>
      <c r="H28" s="109" t="s">
        <v>422</v>
      </c>
      <c r="I28" s="112" t="s">
        <v>481</v>
      </c>
      <c r="J28" s="109" t="s">
        <v>482</v>
      </c>
      <c r="K28" s="553" t="s">
        <v>753</v>
      </c>
      <c r="L28" s="59"/>
    </row>
    <row r="29" spans="4:12">
      <c r="D29" s="151">
        <v>25</v>
      </c>
      <c r="E29" s="21" t="str">
        <f t="shared" si="1"/>
        <v>Rep. of Korea</v>
      </c>
      <c r="F29" s="110" t="s">
        <v>1892</v>
      </c>
      <c r="G29" s="111" t="s">
        <v>1893</v>
      </c>
      <c r="H29" s="109" t="s">
        <v>1894</v>
      </c>
      <c r="I29" s="112" t="s">
        <v>1895</v>
      </c>
      <c r="J29" s="109" t="s">
        <v>1896</v>
      </c>
      <c r="K29" s="553" t="s">
        <v>1897</v>
      </c>
      <c r="L29" s="59"/>
    </row>
    <row r="30" spans="4:12">
      <c r="D30" s="151">
        <v>26</v>
      </c>
      <c r="E30" s="21" t="str">
        <f t="shared" si="1"/>
        <v>Nigeria</v>
      </c>
      <c r="F30" s="110" t="s">
        <v>257</v>
      </c>
      <c r="G30" s="111" t="s">
        <v>257</v>
      </c>
      <c r="H30" s="109" t="s">
        <v>257</v>
      </c>
      <c r="I30" s="112" t="s">
        <v>257</v>
      </c>
      <c r="J30" s="109" t="s">
        <v>257</v>
      </c>
      <c r="K30" s="553" t="s">
        <v>257</v>
      </c>
      <c r="L30" s="59"/>
    </row>
    <row r="31" spans="4:12">
      <c r="D31" s="151">
        <v>27</v>
      </c>
      <c r="E31" s="21" t="str">
        <f t="shared" si="1"/>
        <v>Australia</v>
      </c>
      <c r="F31" s="110" t="s">
        <v>332</v>
      </c>
      <c r="G31" s="111" t="s">
        <v>332</v>
      </c>
      <c r="H31" s="109" t="s">
        <v>332</v>
      </c>
      <c r="I31" s="112" t="s">
        <v>333</v>
      </c>
      <c r="J31" s="109" t="s">
        <v>253</v>
      </c>
      <c r="K31" s="553" t="s">
        <v>760</v>
      </c>
      <c r="L31" s="59"/>
    </row>
    <row r="32" spans="4:12">
      <c r="D32" s="151">
        <v>28</v>
      </c>
      <c r="E32" s="21" t="str">
        <f t="shared" si="1"/>
        <v>Algeria</v>
      </c>
      <c r="F32" s="110" t="s">
        <v>417</v>
      </c>
      <c r="G32" s="111" t="s">
        <v>469</v>
      </c>
      <c r="H32" s="109" t="s">
        <v>417</v>
      </c>
      <c r="I32" s="112" t="s">
        <v>467</v>
      </c>
      <c r="J32" s="109" t="s">
        <v>468</v>
      </c>
      <c r="K32" s="553" t="s">
        <v>762</v>
      </c>
      <c r="L32" s="59"/>
    </row>
    <row r="33" spans="4:12">
      <c r="D33" s="151">
        <v>29</v>
      </c>
      <c r="E33" s="21" t="str">
        <f t="shared" si="1"/>
        <v>Egypt</v>
      </c>
      <c r="F33" s="110" t="s">
        <v>324</v>
      </c>
      <c r="G33" s="111" t="s">
        <v>325</v>
      </c>
      <c r="H33" s="109" t="s">
        <v>326</v>
      </c>
      <c r="I33" s="112" t="s">
        <v>327</v>
      </c>
      <c r="J33" s="109" t="s">
        <v>250</v>
      </c>
      <c r="K33" s="553" t="s">
        <v>327</v>
      </c>
      <c r="L33" s="59"/>
    </row>
    <row r="34" spans="4:12">
      <c r="D34" s="151">
        <v>30</v>
      </c>
      <c r="E34" s="21" t="str">
        <f t="shared" si="1"/>
        <v>Canada</v>
      </c>
      <c r="F34" s="110" t="s">
        <v>419</v>
      </c>
      <c r="G34" s="111" t="s">
        <v>474</v>
      </c>
      <c r="H34" s="109" t="s">
        <v>419</v>
      </c>
      <c r="I34" s="112" t="s">
        <v>419</v>
      </c>
      <c r="J34" s="109" t="s">
        <v>475</v>
      </c>
      <c r="K34" s="553" t="s">
        <v>419</v>
      </c>
      <c r="L34" s="59"/>
    </row>
    <row r="35" spans="4:12">
      <c r="D35" s="151">
        <v>31</v>
      </c>
      <c r="E35" s="21" t="str">
        <f t="shared" si="1"/>
        <v>Norway</v>
      </c>
      <c r="F35" s="110" t="s">
        <v>418</v>
      </c>
      <c r="G35" s="111" t="s">
        <v>470</v>
      </c>
      <c r="H35" s="109" t="s">
        <v>471</v>
      </c>
      <c r="I35" s="112" t="s">
        <v>472</v>
      </c>
      <c r="J35" s="109" t="s">
        <v>473</v>
      </c>
      <c r="K35" s="553" t="s">
        <v>759</v>
      </c>
      <c r="L35" s="59"/>
    </row>
    <row r="36" spans="4:12">
      <c r="D36" s="151">
        <v>32</v>
      </c>
      <c r="E36" s="21" t="str">
        <f t="shared" si="1"/>
        <v>Ukraine</v>
      </c>
      <c r="F36" s="110" t="s">
        <v>414</v>
      </c>
      <c r="G36" s="111" t="s">
        <v>463</v>
      </c>
      <c r="H36" s="109" t="s">
        <v>462</v>
      </c>
      <c r="I36" s="112" t="s">
        <v>414</v>
      </c>
      <c r="J36" s="109" t="s">
        <v>414</v>
      </c>
      <c r="K36" s="553" t="s">
        <v>752</v>
      </c>
      <c r="L36" s="59"/>
    </row>
    <row r="37" spans="4:12">
      <c r="D37" s="151">
        <v>33</v>
      </c>
      <c r="E37" s="21" t="str">
        <f t="shared" si="1"/>
        <v>Panama</v>
      </c>
      <c r="F37" s="110" t="s">
        <v>261</v>
      </c>
      <c r="G37" s="111" t="s">
        <v>352</v>
      </c>
      <c r="H37" s="109" t="s">
        <v>261</v>
      </c>
      <c r="I37" s="112" t="s">
        <v>261</v>
      </c>
      <c r="J37" s="109" t="s">
        <v>261</v>
      </c>
      <c r="K37" s="553" t="s">
        <v>261</v>
      </c>
      <c r="L37" s="59"/>
    </row>
    <row r="38" spans="4:12">
      <c r="D38" s="151">
        <v>34</v>
      </c>
      <c r="E38" s="21" t="str">
        <f t="shared" si="1"/>
        <v>Ivory Coast</v>
      </c>
      <c r="F38" s="110" t="s">
        <v>431</v>
      </c>
      <c r="G38" s="111" t="s">
        <v>506</v>
      </c>
      <c r="H38" s="109" t="s">
        <v>505</v>
      </c>
      <c r="I38" s="112" t="s">
        <v>507</v>
      </c>
      <c r="J38" s="109" t="s">
        <v>508</v>
      </c>
      <c r="K38" s="553" t="s">
        <v>765</v>
      </c>
      <c r="L38" s="59"/>
    </row>
    <row r="39" spans="4:12">
      <c r="D39" s="151">
        <v>35</v>
      </c>
      <c r="E39" s="21" t="str">
        <f t="shared" si="1"/>
        <v>Poland</v>
      </c>
      <c r="F39" s="110" t="s">
        <v>40</v>
      </c>
      <c r="G39" s="111" t="s">
        <v>64</v>
      </c>
      <c r="H39" s="109" t="s">
        <v>64</v>
      </c>
      <c r="I39" s="112" t="s">
        <v>80</v>
      </c>
      <c r="J39" s="109" t="s">
        <v>100</v>
      </c>
      <c r="K39" s="553" t="s">
        <v>100</v>
      </c>
      <c r="L39" s="59"/>
    </row>
    <row r="40" spans="4:12">
      <c r="D40" s="151">
        <v>36</v>
      </c>
      <c r="E40" s="21" t="str">
        <f t="shared" si="1"/>
        <v>Russia</v>
      </c>
      <c r="F40" s="110" t="s">
        <v>42</v>
      </c>
      <c r="G40" s="111" t="s">
        <v>61</v>
      </c>
      <c r="H40" s="109" t="s">
        <v>42</v>
      </c>
      <c r="I40" s="112" t="s">
        <v>75</v>
      </c>
      <c r="J40" s="109" t="s">
        <v>108</v>
      </c>
      <c r="K40" s="553" t="s">
        <v>755</v>
      </c>
      <c r="L40" s="59"/>
    </row>
    <row r="41" spans="4:12">
      <c r="D41" s="151">
        <v>37</v>
      </c>
      <c r="E41" s="21" t="str">
        <f t="shared" si="1"/>
        <v>Wales</v>
      </c>
      <c r="F41" s="110" t="s">
        <v>412</v>
      </c>
      <c r="G41" s="111" t="s">
        <v>461</v>
      </c>
      <c r="H41" s="109" t="s">
        <v>460</v>
      </c>
      <c r="I41" s="112" t="s">
        <v>459</v>
      </c>
      <c r="J41" s="109" t="s">
        <v>412</v>
      </c>
      <c r="K41" s="553" t="s">
        <v>412</v>
      </c>
      <c r="L41" s="59"/>
    </row>
    <row r="42" spans="4:12">
      <c r="D42" s="151">
        <v>38</v>
      </c>
      <c r="E42" s="21" t="str">
        <f t="shared" si="1"/>
        <v>Sweden</v>
      </c>
      <c r="F42" s="110" t="s">
        <v>44</v>
      </c>
      <c r="G42" s="111" t="s">
        <v>66</v>
      </c>
      <c r="H42" s="109" t="s">
        <v>83</v>
      </c>
      <c r="I42" s="112" t="s">
        <v>84</v>
      </c>
      <c r="J42" s="109" t="s">
        <v>104</v>
      </c>
      <c r="K42" s="553" t="s">
        <v>750</v>
      </c>
      <c r="L42" s="59"/>
    </row>
    <row r="43" spans="4:12">
      <c r="D43" s="151">
        <v>39</v>
      </c>
      <c r="E43" s="21" t="str">
        <f t="shared" si="1"/>
        <v>Serbia</v>
      </c>
      <c r="F43" s="110" t="s">
        <v>346</v>
      </c>
      <c r="G43" s="111" t="s">
        <v>346</v>
      </c>
      <c r="H43" s="109" t="s">
        <v>346</v>
      </c>
      <c r="I43" s="112" t="s">
        <v>347</v>
      </c>
      <c r="J43" s="109" t="s">
        <v>259</v>
      </c>
      <c r="K43" s="553" t="s">
        <v>751</v>
      </c>
      <c r="L43" s="59"/>
    </row>
    <row r="44" spans="4:12">
      <c r="D44" s="151">
        <v>40</v>
      </c>
      <c r="E44" s="21" t="str">
        <f t="shared" si="1"/>
        <v>Paraguay</v>
      </c>
      <c r="F44" s="110" t="s">
        <v>413</v>
      </c>
      <c r="G44" s="111" t="s">
        <v>413</v>
      </c>
      <c r="H44" s="109" t="s">
        <v>413</v>
      </c>
      <c r="I44" s="112" t="s">
        <v>413</v>
      </c>
      <c r="J44" s="109" t="s">
        <v>413</v>
      </c>
      <c r="K44" s="553" t="s">
        <v>413</v>
      </c>
      <c r="L44" s="59"/>
    </row>
    <row r="45" spans="4:12">
      <c r="D45" s="151">
        <v>41</v>
      </c>
      <c r="E45" s="21" t="str">
        <f t="shared" si="1"/>
        <v>Czech Rep.</v>
      </c>
      <c r="F45" s="110" t="s">
        <v>1886</v>
      </c>
      <c r="G45" s="111" t="s">
        <v>1887</v>
      </c>
      <c r="H45" s="109" t="s">
        <v>1888</v>
      </c>
      <c r="I45" s="112" t="s">
        <v>1889</v>
      </c>
      <c r="J45" s="109" t="s">
        <v>1890</v>
      </c>
      <c r="K45" s="553" t="s">
        <v>1891</v>
      </c>
      <c r="L45" s="59"/>
    </row>
    <row r="46" spans="4:12">
      <c r="D46" s="151">
        <v>42</v>
      </c>
      <c r="E46" s="21" t="str">
        <f t="shared" si="1"/>
        <v>Hungary</v>
      </c>
      <c r="F46" s="110" t="s">
        <v>421</v>
      </c>
      <c r="G46" s="111" t="s">
        <v>480</v>
      </c>
      <c r="H46" s="109" t="s">
        <v>479</v>
      </c>
      <c r="I46" s="112" t="s">
        <v>477</v>
      </c>
      <c r="J46" s="109" t="s">
        <v>478</v>
      </c>
      <c r="K46" s="553" t="s">
        <v>758</v>
      </c>
      <c r="L46" s="59"/>
    </row>
    <row r="47" spans="4:12">
      <c r="D47" s="151">
        <v>43</v>
      </c>
      <c r="E47" s="21" t="str">
        <f t="shared" si="1"/>
        <v>Scotland</v>
      </c>
      <c r="F47" s="110" t="s">
        <v>429</v>
      </c>
      <c r="G47" s="111" t="s">
        <v>503</v>
      </c>
      <c r="H47" s="109" t="s">
        <v>502</v>
      </c>
      <c r="I47" s="112" t="s">
        <v>500</v>
      </c>
      <c r="J47" s="109" t="s">
        <v>501</v>
      </c>
      <c r="K47" s="553" t="s">
        <v>757</v>
      </c>
      <c r="L47" s="59"/>
    </row>
    <row r="48" spans="4:12">
      <c r="D48" s="151">
        <v>44</v>
      </c>
      <c r="E48" s="21" t="str">
        <f t="shared" si="1"/>
        <v>Tunisia</v>
      </c>
      <c r="F48" s="110" t="s">
        <v>353</v>
      </c>
      <c r="G48" s="111" t="s">
        <v>354</v>
      </c>
      <c r="H48" s="109" t="s">
        <v>353</v>
      </c>
      <c r="I48" s="112" t="s">
        <v>355</v>
      </c>
      <c r="J48" s="109" t="s">
        <v>262</v>
      </c>
      <c r="K48" s="553" t="s">
        <v>754</v>
      </c>
      <c r="L48" s="59"/>
    </row>
    <row r="49" spans="4:12">
      <c r="D49" s="151">
        <v>45</v>
      </c>
      <c r="E49" s="21" t="str">
        <f t="shared" si="1"/>
        <v>Cameroon</v>
      </c>
      <c r="F49" s="110" t="s">
        <v>440</v>
      </c>
      <c r="G49" s="111" t="s">
        <v>521</v>
      </c>
      <c r="H49" s="109" t="s">
        <v>523</v>
      </c>
      <c r="I49" s="112" t="s">
        <v>522</v>
      </c>
      <c r="J49" s="109" t="s">
        <v>524</v>
      </c>
      <c r="K49" s="553" t="s">
        <v>756</v>
      </c>
      <c r="L49" s="59"/>
    </row>
    <row r="50" spans="4:12">
      <c r="D50" s="151">
        <v>46</v>
      </c>
      <c r="E50" s="21" t="str">
        <f t="shared" si="1"/>
        <v>DR Congo</v>
      </c>
      <c r="F50" s="110" t="s">
        <v>1878</v>
      </c>
      <c r="G50" s="111" t="s">
        <v>1879</v>
      </c>
      <c r="H50" s="109" t="s">
        <v>1879</v>
      </c>
      <c r="I50" s="112" t="s">
        <v>1879</v>
      </c>
      <c r="J50" s="109" t="s">
        <v>1734</v>
      </c>
      <c r="K50" s="553" t="s">
        <v>1878</v>
      </c>
      <c r="L50" s="59"/>
    </row>
    <row r="51" spans="4:12">
      <c r="D51" s="151">
        <v>47</v>
      </c>
      <c r="E51" s="21" t="str">
        <f t="shared" si="1"/>
        <v>Greece</v>
      </c>
      <c r="F51" s="110" t="s">
        <v>425</v>
      </c>
      <c r="G51" s="111" t="s">
        <v>492</v>
      </c>
      <c r="H51" s="109" t="s">
        <v>492</v>
      </c>
      <c r="I51" s="112" t="s">
        <v>490</v>
      </c>
      <c r="J51" s="109" t="s">
        <v>491</v>
      </c>
      <c r="K51" s="553" t="s">
        <v>767</v>
      </c>
      <c r="L51" s="59"/>
    </row>
    <row r="52" spans="4:12">
      <c r="D52" s="151">
        <v>48</v>
      </c>
      <c r="E52" s="21" t="str">
        <f t="shared" si="1"/>
        <v>Slovakia</v>
      </c>
      <c r="F52" s="110" t="s">
        <v>428</v>
      </c>
      <c r="G52" s="111" t="s">
        <v>496</v>
      </c>
      <c r="H52" s="109" t="s">
        <v>497</v>
      </c>
      <c r="I52" s="112" t="s">
        <v>498</v>
      </c>
      <c r="J52" s="109" t="s">
        <v>499</v>
      </c>
      <c r="K52" s="553" t="s">
        <v>763</v>
      </c>
      <c r="L52" s="59"/>
    </row>
    <row r="53" spans="4:12">
      <c r="D53" s="151">
        <v>49</v>
      </c>
      <c r="E53" s="21" t="str">
        <f t="shared" si="1"/>
        <v>Venezuela</v>
      </c>
      <c r="F53" s="110" t="s">
        <v>420</v>
      </c>
      <c r="G53" s="111" t="s">
        <v>420</v>
      </c>
      <c r="H53" s="109" t="s">
        <v>420</v>
      </c>
      <c r="I53" s="112" t="s">
        <v>420</v>
      </c>
      <c r="J53" s="109" t="s">
        <v>420</v>
      </c>
      <c r="K53" s="553" t="s">
        <v>420</v>
      </c>
      <c r="L53" s="59"/>
    </row>
    <row r="54" spans="4:12">
      <c r="D54" s="151">
        <v>50</v>
      </c>
      <c r="E54" s="21" t="str">
        <f t="shared" si="1"/>
        <v>Uzbekistan</v>
      </c>
      <c r="F54" s="110" t="s">
        <v>442</v>
      </c>
      <c r="G54" s="111" t="s">
        <v>525</v>
      </c>
      <c r="H54" s="109" t="s">
        <v>442</v>
      </c>
      <c r="I54" s="112" t="s">
        <v>527</v>
      </c>
      <c r="J54" s="109" t="s">
        <v>528</v>
      </c>
      <c r="K54" s="553" t="s">
        <v>774</v>
      </c>
      <c r="L54" s="59"/>
    </row>
    <row r="55" spans="4:12">
      <c r="D55" s="151">
        <v>51</v>
      </c>
      <c r="E55" s="21" t="str">
        <f t="shared" si="1"/>
        <v>Costa Rica</v>
      </c>
      <c r="F55" s="110" t="s">
        <v>258</v>
      </c>
      <c r="G55" s="111" t="s">
        <v>258</v>
      </c>
      <c r="H55" s="109" t="s">
        <v>258</v>
      </c>
      <c r="I55" s="112" t="s">
        <v>258</v>
      </c>
      <c r="J55" s="109" t="s">
        <v>258</v>
      </c>
      <c r="K55" s="553" t="s">
        <v>258</v>
      </c>
      <c r="L55" s="59"/>
    </row>
    <row r="56" spans="4:12">
      <c r="D56" s="151">
        <v>52</v>
      </c>
      <c r="E56" s="21" t="str">
        <f t="shared" si="1"/>
        <v>Mali</v>
      </c>
      <c r="F56" s="110" t="s">
        <v>441</v>
      </c>
      <c r="G56" s="111" t="s">
        <v>441</v>
      </c>
      <c r="H56" s="109" t="s">
        <v>441</v>
      </c>
      <c r="I56" s="112" t="s">
        <v>441</v>
      </c>
      <c r="J56" s="109" t="s">
        <v>441</v>
      </c>
      <c r="K56" s="553" t="s">
        <v>441</v>
      </c>
      <c r="L56" s="59"/>
    </row>
    <row r="57" spans="4:12">
      <c r="D57" s="151">
        <v>53</v>
      </c>
      <c r="E57" s="21" t="str">
        <f t="shared" si="1"/>
        <v>Peru</v>
      </c>
      <c r="F57" s="110" t="s">
        <v>254</v>
      </c>
      <c r="G57" s="111" t="s">
        <v>334</v>
      </c>
      <c r="H57" s="109" t="s">
        <v>335</v>
      </c>
      <c r="I57" s="112" t="s">
        <v>336</v>
      </c>
      <c r="J57" s="109" t="s">
        <v>254</v>
      </c>
      <c r="K57" s="553" t="s">
        <v>254</v>
      </c>
      <c r="L57" s="59"/>
    </row>
    <row r="58" spans="4:12">
      <c r="D58" s="151">
        <v>54</v>
      </c>
      <c r="E58" s="21" t="str">
        <f t="shared" si="1"/>
        <v>Chile</v>
      </c>
      <c r="F58" s="110" t="s">
        <v>416</v>
      </c>
      <c r="G58" s="111" t="s">
        <v>416</v>
      </c>
      <c r="H58" s="109" t="s">
        <v>466</v>
      </c>
      <c r="I58" s="112" t="s">
        <v>465</v>
      </c>
      <c r="J58" s="109" t="s">
        <v>416</v>
      </c>
      <c r="K58" s="553" t="s">
        <v>465</v>
      </c>
      <c r="L58" s="59"/>
    </row>
    <row r="59" spans="4:12">
      <c r="D59" s="151">
        <v>55</v>
      </c>
      <c r="E59" s="21" t="str">
        <f t="shared" si="1"/>
        <v>Qatar</v>
      </c>
      <c r="F59" s="110" t="s">
        <v>426</v>
      </c>
      <c r="G59" s="111" t="s">
        <v>426</v>
      </c>
      <c r="H59" s="109" t="s">
        <v>426</v>
      </c>
      <c r="I59" s="112" t="s">
        <v>426</v>
      </c>
      <c r="J59" s="109" t="s">
        <v>476</v>
      </c>
      <c r="K59" s="553" t="s">
        <v>426</v>
      </c>
      <c r="L59" s="59"/>
    </row>
    <row r="60" spans="4:12">
      <c r="D60" s="151">
        <v>56</v>
      </c>
      <c r="E60" s="21" t="str">
        <f t="shared" si="1"/>
        <v>Romania</v>
      </c>
      <c r="F60" s="110" t="s">
        <v>427</v>
      </c>
      <c r="G60" s="111" t="s">
        <v>494</v>
      </c>
      <c r="H60" s="109" t="s">
        <v>427</v>
      </c>
      <c r="I60" s="112" t="s">
        <v>493</v>
      </c>
      <c r="J60" s="109" t="s">
        <v>495</v>
      </c>
      <c r="K60" s="553" t="s">
        <v>764</v>
      </c>
      <c r="L60" s="59"/>
    </row>
    <row r="61" spans="4:12">
      <c r="D61" s="151">
        <v>57</v>
      </c>
      <c r="E61" s="21" t="str">
        <f t="shared" si="1"/>
        <v>Iraq</v>
      </c>
      <c r="F61" s="110" t="s">
        <v>432</v>
      </c>
      <c r="G61" s="111" t="s">
        <v>432</v>
      </c>
      <c r="H61" s="109" t="s">
        <v>432</v>
      </c>
      <c r="I61" s="112" t="s">
        <v>509</v>
      </c>
      <c r="J61" s="109" t="s">
        <v>509</v>
      </c>
      <c r="K61" s="553" t="s">
        <v>509</v>
      </c>
      <c r="L61" s="59"/>
    </row>
    <row r="62" spans="4:12">
      <c r="D62" s="151">
        <v>58</v>
      </c>
      <c r="E62" s="21" t="str">
        <f t="shared" si="1"/>
        <v>Slovenia</v>
      </c>
      <c r="F62" s="110" t="s">
        <v>433</v>
      </c>
      <c r="G62" s="111" t="s">
        <v>510</v>
      </c>
      <c r="H62" s="109" t="s">
        <v>433</v>
      </c>
      <c r="I62" s="112" t="s">
        <v>511</v>
      </c>
      <c r="J62" s="109" t="s">
        <v>512</v>
      </c>
      <c r="K62" s="553" t="s">
        <v>769</v>
      </c>
      <c r="L62" s="59"/>
    </row>
    <row r="63" spans="4:12">
      <c r="D63" s="151">
        <v>59</v>
      </c>
      <c r="E63" s="21">
        <f t="shared" si="1"/>
        <v>0</v>
      </c>
      <c r="F63" s="110"/>
      <c r="G63" s="111"/>
      <c r="H63" s="109"/>
      <c r="I63" s="112"/>
      <c r="J63" s="109" t="s">
        <v>1733</v>
      </c>
      <c r="K63" s="553"/>
      <c r="L63" s="59"/>
    </row>
    <row r="64" spans="4:12">
      <c r="D64" s="151">
        <v>60</v>
      </c>
      <c r="E64" s="21" t="str">
        <f t="shared" si="1"/>
        <v>South Africa</v>
      </c>
      <c r="F64" s="110" t="s">
        <v>445</v>
      </c>
      <c r="G64" s="111" t="s">
        <v>536</v>
      </c>
      <c r="H64" s="109" t="s">
        <v>535</v>
      </c>
      <c r="I64" s="112" t="s">
        <v>534</v>
      </c>
      <c r="J64" s="109" t="s">
        <v>537</v>
      </c>
      <c r="K64" s="553" t="s">
        <v>771</v>
      </c>
      <c r="L64" s="59"/>
    </row>
    <row r="65" spans="4:12">
      <c r="D65" s="151">
        <v>61</v>
      </c>
      <c r="E65" s="21" t="str">
        <f t="shared" si="1"/>
        <v>Saudi Arabia</v>
      </c>
      <c r="F65" s="110" t="s">
        <v>1751</v>
      </c>
      <c r="G65" s="111" t="s">
        <v>1750</v>
      </c>
      <c r="H65" s="109" t="s">
        <v>1750</v>
      </c>
      <c r="I65" s="112" t="s">
        <v>1749</v>
      </c>
      <c r="J65" s="109" t="s">
        <v>1732</v>
      </c>
      <c r="K65" s="553" t="s">
        <v>1748</v>
      </c>
      <c r="L65" s="59"/>
    </row>
    <row r="66" spans="4:12">
      <c r="D66" s="151">
        <v>62</v>
      </c>
      <c r="E66" s="21" t="str">
        <f t="shared" si="1"/>
        <v>Burkina Faso</v>
      </c>
      <c r="F66" s="110" t="s">
        <v>439</v>
      </c>
      <c r="G66" s="111" t="s">
        <v>439</v>
      </c>
      <c r="H66" s="109" t="s">
        <v>439</v>
      </c>
      <c r="I66" s="112" t="s">
        <v>439</v>
      </c>
      <c r="J66" s="109" t="s">
        <v>439</v>
      </c>
      <c r="K66" s="553" t="s">
        <v>439</v>
      </c>
      <c r="L66" s="59"/>
    </row>
    <row r="67" spans="4:12">
      <c r="D67" s="151">
        <v>63</v>
      </c>
      <c r="E67" s="21" t="str">
        <f t="shared" si="1"/>
        <v>Jordan</v>
      </c>
      <c r="F67" s="110" t="s">
        <v>1743</v>
      </c>
      <c r="G67" s="111" t="s">
        <v>1744</v>
      </c>
      <c r="H67" s="109" t="s">
        <v>1745</v>
      </c>
      <c r="I67" s="112" t="s">
        <v>1746</v>
      </c>
      <c r="J67" s="109" t="s">
        <v>1735</v>
      </c>
      <c r="K67" s="553" t="s">
        <v>1747</v>
      </c>
      <c r="L67" s="59"/>
    </row>
    <row r="68" spans="4:12">
      <c r="D68" s="151">
        <v>64</v>
      </c>
      <c r="E68" s="21" t="str">
        <f t="shared" si="1"/>
        <v>Albania</v>
      </c>
      <c r="F68" s="110" t="s">
        <v>438</v>
      </c>
      <c r="G68" s="111" t="s">
        <v>438</v>
      </c>
      <c r="H68" s="109" t="s">
        <v>438</v>
      </c>
      <c r="I68" s="112" t="s">
        <v>518</v>
      </c>
      <c r="J68" s="109" t="s">
        <v>520</v>
      </c>
      <c r="K68" s="553" t="s">
        <v>770</v>
      </c>
      <c r="L68" s="59"/>
    </row>
    <row r="69" spans="4:12">
      <c r="D69" s="151">
        <v>65</v>
      </c>
      <c r="E69" s="21" t="str">
        <f t="shared" si="1"/>
        <v>Bosnia/Herzeg.</v>
      </c>
      <c r="F69" s="110" t="s">
        <v>1881</v>
      </c>
      <c r="G69" s="111" t="s">
        <v>1881</v>
      </c>
      <c r="H69" s="109" t="s">
        <v>1882</v>
      </c>
      <c r="I69" s="112" t="s">
        <v>1883</v>
      </c>
      <c r="J69" s="109" t="s">
        <v>1884</v>
      </c>
      <c r="K69" s="553" t="s">
        <v>1885</v>
      </c>
      <c r="L69" s="59"/>
    </row>
    <row r="70" spans="4:12">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c r="D71" s="151">
        <v>67</v>
      </c>
      <c r="E71" s="21">
        <f t="shared" si="2"/>
        <v>0</v>
      </c>
      <c r="F71" s="110"/>
      <c r="G71" s="111"/>
      <c r="H71" s="109"/>
      <c r="I71" s="112"/>
      <c r="J71" s="109" t="s">
        <v>909</v>
      </c>
      <c r="K71" s="553"/>
      <c r="L71" s="59"/>
    </row>
    <row r="72" spans="4:12">
      <c r="D72" s="151">
        <v>68</v>
      </c>
      <c r="E72" s="21">
        <f t="shared" si="2"/>
        <v>0</v>
      </c>
      <c r="F72" s="110"/>
      <c r="G72" s="111"/>
      <c r="H72" s="109"/>
      <c r="I72" s="112"/>
      <c r="J72" s="109" t="s">
        <v>1736</v>
      </c>
      <c r="K72" s="553"/>
      <c r="L72" s="59"/>
    </row>
    <row r="73" spans="4:12">
      <c r="D73" s="151">
        <v>69</v>
      </c>
      <c r="E73" s="21" t="str">
        <f t="shared" si="2"/>
        <v>Cape Verde</v>
      </c>
      <c r="F73" s="110" t="s">
        <v>1752</v>
      </c>
      <c r="G73" s="111" t="s">
        <v>1753</v>
      </c>
      <c r="H73" s="109" t="s">
        <v>1754</v>
      </c>
      <c r="I73" s="112" t="s">
        <v>1755</v>
      </c>
      <c r="J73" s="109" t="s">
        <v>910</v>
      </c>
      <c r="K73" s="553" t="s">
        <v>1756</v>
      </c>
      <c r="L73" s="59"/>
    </row>
    <row r="74" spans="4:12">
      <c r="D74" s="151">
        <v>70</v>
      </c>
      <c r="E74" s="21" t="str">
        <f t="shared" si="2"/>
        <v>Northern Ireland</v>
      </c>
      <c r="F74" s="110" t="s">
        <v>434</v>
      </c>
      <c r="G74" s="111" t="s">
        <v>516</v>
      </c>
      <c r="H74" s="109" t="s">
        <v>515</v>
      </c>
      <c r="I74" s="112" t="s">
        <v>514</v>
      </c>
      <c r="J74" s="109" t="s">
        <v>513</v>
      </c>
      <c r="K74" s="553" t="s">
        <v>766</v>
      </c>
      <c r="L74" s="59"/>
    </row>
    <row r="75" spans="4:12">
      <c r="D75" s="151">
        <v>71</v>
      </c>
      <c r="E75" s="21" t="str">
        <f t="shared" si="2"/>
        <v>Jamaica</v>
      </c>
      <c r="F75" s="110" t="s">
        <v>444</v>
      </c>
      <c r="G75" s="111" t="s">
        <v>444</v>
      </c>
      <c r="H75" s="109" t="s">
        <v>531</v>
      </c>
      <c r="I75" s="112" t="s">
        <v>532</v>
      </c>
      <c r="J75" s="109" t="s">
        <v>533</v>
      </c>
      <c r="K75" s="553" t="s">
        <v>444</v>
      </c>
      <c r="L75" s="59"/>
    </row>
    <row r="76" spans="4:12">
      <c r="D76" s="151">
        <v>72</v>
      </c>
      <c r="E76" s="21" t="str">
        <f t="shared" si="2"/>
        <v>Georgia</v>
      </c>
      <c r="F76" s="110" t="s">
        <v>448</v>
      </c>
      <c r="G76" s="111" t="s">
        <v>448</v>
      </c>
      <c r="H76" s="109" t="s">
        <v>448</v>
      </c>
      <c r="I76" s="112" t="s">
        <v>539</v>
      </c>
      <c r="J76" s="109" t="s">
        <v>540</v>
      </c>
      <c r="K76" s="553" t="s">
        <v>775</v>
      </c>
      <c r="L76" s="59"/>
    </row>
    <row r="77" spans="4:12">
      <c r="D77" s="151">
        <v>73</v>
      </c>
      <c r="E77" s="21" t="str">
        <f t="shared" si="2"/>
        <v>Finland</v>
      </c>
      <c r="F77" s="110" t="s">
        <v>424</v>
      </c>
      <c r="G77" s="111" t="s">
        <v>489</v>
      </c>
      <c r="H77" s="109" t="s">
        <v>489</v>
      </c>
      <c r="I77" s="112" t="s">
        <v>487</v>
      </c>
      <c r="J77" s="109" t="s">
        <v>908</v>
      </c>
      <c r="K77" s="553" t="s">
        <v>424</v>
      </c>
      <c r="L77" s="59"/>
    </row>
    <row r="78" spans="4:12">
      <c r="D78" s="151">
        <v>74</v>
      </c>
      <c r="E78" s="21" t="str">
        <f t="shared" si="2"/>
        <v>Ghana</v>
      </c>
      <c r="F78" s="110" t="s">
        <v>436</v>
      </c>
      <c r="G78" s="111" t="s">
        <v>436</v>
      </c>
      <c r="H78" s="109" t="s">
        <v>436</v>
      </c>
      <c r="I78" s="112" t="s">
        <v>436</v>
      </c>
      <c r="J78" s="109" t="s">
        <v>436</v>
      </c>
      <c r="K78" s="553" t="s">
        <v>436</v>
      </c>
      <c r="L78" s="59"/>
    </row>
    <row r="79" spans="4:12">
      <c r="D79" s="151">
        <v>75</v>
      </c>
      <c r="E79" s="21" t="str">
        <f t="shared" si="2"/>
        <v>Iceland</v>
      </c>
      <c r="F79" s="110" t="s">
        <v>338</v>
      </c>
      <c r="G79" s="111" t="s">
        <v>339</v>
      </c>
      <c r="H79" s="109" t="s">
        <v>340</v>
      </c>
      <c r="I79" s="112" t="s">
        <v>341</v>
      </c>
      <c r="J79" s="109" t="s">
        <v>256</v>
      </c>
      <c r="K79" s="553" t="s">
        <v>768</v>
      </c>
      <c r="L79" s="59"/>
    </row>
    <row r="80" spans="4:12">
      <c r="D80" s="151">
        <v>76</v>
      </c>
      <c r="E80" s="21" t="str">
        <f t="shared" si="2"/>
        <v>Bolivia</v>
      </c>
      <c r="F80" s="110" t="s">
        <v>435</v>
      </c>
      <c r="G80" s="111" t="s">
        <v>435</v>
      </c>
      <c r="H80" s="109" t="s">
        <v>435</v>
      </c>
      <c r="I80" s="112" t="s">
        <v>517</v>
      </c>
      <c r="J80" s="109" t="s">
        <v>519</v>
      </c>
      <c r="K80" s="553" t="s">
        <v>773</v>
      </c>
      <c r="L80" s="59"/>
    </row>
    <row r="81" spans="4:12">
      <c r="D81" s="151">
        <v>77</v>
      </c>
      <c r="E81" s="21" t="str">
        <f t="shared" si="2"/>
        <v>Israel</v>
      </c>
      <c r="F81" s="110" t="s">
        <v>430</v>
      </c>
      <c r="G81" s="111" t="s">
        <v>430</v>
      </c>
      <c r="H81" s="109" t="s">
        <v>488</v>
      </c>
      <c r="I81" s="112" t="s">
        <v>504</v>
      </c>
      <c r="J81" s="109" t="s">
        <v>430</v>
      </c>
      <c r="K81" s="553" t="s">
        <v>504</v>
      </c>
      <c r="L81" s="59"/>
    </row>
    <row r="82" spans="4:12">
      <c r="D82" s="151">
        <v>78</v>
      </c>
      <c r="E82" s="21">
        <f t="shared" si="2"/>
        <v>0</v>
      </c>
      <c r="F82" s="110"/>
      <c r="G82" s="111"/>
      <c r="H82" s="109"/>
      <c r="I82" s="112"/>
      <c r="J82" s="109" t="s">
        <v>1861</v>
      </c>
      <c r="K82" s="553"/>
      <c r="L82" s="59"/>
    </row>
    <row r="83" spans="4:12">
      <c r="D83" s="151">
        <v>79</v>
      </c>
      <c r="E83" s="21" t="str">
        <f t="shared" si="2"/>
        <v>Oman</v>
      </c>
      <c r="F83" s="110" t="s">
        <v>446</v>
      </c>
      <c r="G83" s="111" t="s">
        <v>526</v>
      </c>
      <c r="H83" s="109" t="s">
        <v>446</v>
      </c>
      <c r="I83" s="112" t="s">
        <v>446</v>
      </c>
      <c r="J83" s="109" t="s">
        <v>446</v>
      </c>
      <c r="K83" s="553" t="s">
        <v>446</v>
      </c>
      <c r="L83" s="59"/>
    </row>
    <row r="84" spans="4:12">
      <c r="D84" s="151">
        <v>80</v>
      </c>
      <c r="E84" s="21">
        <f t="shared" si="2"/>
        <v>0</v>
      </c>
      <c r="F84" s="110"/>
      <c r="G84" s="111"/>
      <c r="H84" s="109"/>
      <c r="I84" s="112"/>
      <c r="J84" s="109" t="s">
        <v>1862</v>
      </c>
      <c r="K84" s="553"/>
      <c r="L84" s="59"/>
    </row>
    <row r="85" spans="4:12">
      <c r="D85" s="151">
        <v>81</v>
      </c>
      <c r="E85" s="21" t="str">
        <f t="shared" si="2"/>
        <v>Montenegro</v>
      </c>
      <c r="F85" s="110" t="s">
        <v>447</v>
      </c>
      <c r="G85" s="111" t="s">
        <v>447</v>
      </c>
      <c r="H85" s="109" t="s">
        <v>447</v>
      </c>
      <c r="I85" s="112" t="s">
        <v>538</v>
      </c>
      <c r="J85" s="109" t="s">
        <v>447</v>
      </c>
      <c r="K85" s="553" t="s">
        <v>447</v>
      </c>
      <c r="L85" s="59"/>
    </row>
    <row r="86" spans="4:12">
      <c r="D86" s="151">
        <v>82</v>
      </c>
      <c r="E86" s="21" t="str">
        <f t="shared" si="2"/>
        <v>Curaçao</v>
      </c>
      <c r="F86" s="110" t="s">
        <v>1737</v>
      </c>
      <c r="G86" s="111" t="s">
        <v>1758</v>
      </c>
      <c r="H86" s="109" t="s">
        <v>1737</v>
      </c>
      <c r="I86" s="112" t="s">
        <v>1737</v>
      </c>
      <c r="J86" s="109" t="s">
        <v>1737</v>
      </c>
      <c r="K86" s="553" t="s">
        <v>1757</v>
      </c>
      <c r="L86" s="59"/>
    </row>
    <row r="87" spans="4:12">
      <c r="D87" s="151">
        <v>83</v>
      </c>
      <c r="E87" s="21" t="str">
        <f t="shared" si="2"/>
        <v>Haiti</v>
      </c>
      <c r="F87" s="110" t="s">
        <v>1738</v>
      </c>
      <c r="G87" s="111" t="s">
        <v>1738</v>
      </c>
      <c r="H87" s="109" t="s">
        <v>1738</v>
      </c>
      <c r="I87" s="112" t="s">
        <v>1759</v>
      </c>
      <c r="J87" s="109" t="s">
        <v>1738</v>
      </c>
      <c r="K87" s="553" t="s">
        <v>1759</v>
      </c>
      <c r="L87" s="59"/>
    </row>
    <row r="88" spans="4:12">
      <c r="D88" s="151">
        <v>84</v>
      </c>
      <c r="E88" s="21">
        <f t="shared" si="2"/>
        <v>0</v>
      </c>
      <c r="F88" s="174"/>
      <c r="G88" s="108"/>
      <c r="H88" s="175"/>
      <c r="I88" s="176"/>
      <c r="J88" s="175" t="s">
        <v>1863</v>
      </c>
      <c r="K88" s="553"/>
      <c r="L88" s="177"/>
    </row>
    <row r="89" spans="4:12">
      <c r="D89" s="151">
        <v>85</v>
      </c>
      <c r="E89" s="21" t="str">
        <f t="shared" si="2"/>
        <v>New Zealand</v>
      </c>
      <c r="F89" s="174" t="s">
        <v>1760</v>
      </c>
      <c r="G89" s="108" t="s">
        <v>1763</v>
      </c>
      <c r="H89" s="175" t="s">
        <v>1762</v>
      </c>
      <c r="I89" s="176" t="s">
        <v>1764</v>
      </c>
      <c r="J89" s="175" t="s">
        <v>541</v>
      </c>
      <c r="K89" s="553" t="s">
        <v>1761</v>
      </c>
      <c r="L89" s="177"/>
    </row>
    <row r="90" spans="4:12">
      <c r="D90" s="151">
        <v>86</v>
      </c>
      <c r="E90" s="21" t="str">
        <f t="shared" si="2"/>
        <v>Bulgaria</v>
      </c>
      <c r="F90" s="174" t="s">
        <v>443</v>
      </c>
      <c r="G90" s="108" t="s">
        <v>443</v>
      </c>
      <c r="H90" s="175" t="s">
        <v>443</v>
      </c>
      <c r="I90" s="176" t="s">
        <v>529</v>
      </c>
      <c r="J90" s="175" t="s">
        <v>530</v>
      </c>
      <c r="K90" s="553" t="s">
        <v>772</v>
      </c>
      <c r="L90" s="177"/>
    </row>
    <row r="91" spans="4:12">
      <c r="D91" s="151">
        <v>87</v>
      </c>
      <c r="E91" s="21">
        <f t="shared" si="2"/>
        <v>0</v>
      </c>
      <c r="F91" s="174"/>
      <c r="G91" s="108"/>
      <c r="H91" s="175"/>
      <c r="I91" s="176"/>
      <c r="J91" s="175" t="s">
        <v>911</v>
      </c>
      <c r="K91" s="553"/>
      <c r="L91" s="177"/>
    </row>
    <row r="92" spans="4:12">
      <c r="D92" s="151">
        <v>88</v>
      </c>
      <c r="E92" s="21">
        <f t="shared" si="2"/>
        <v>0</v>
      </c>
      <c r="F92" s="174"/>
      <c r="G92" s="108"/>
      <c r="H92" s="175"/>
      <c r="I92" s="176"/>
      <c r="J92" s="175" t="s">
        <v>1864</v>
      </c>
      <c r="K92" s="553"/>
      <c r="L92" s="177"/>
    </row>
    <row r="93" spans="4:12">
      <c r="D93" s="151">
        <v>89</v>
      </c>
      <c r="E93" s="21">
        <f t="shared" si="2"/>
        <v>0</v>
      </c>
      <c r="F93" s="174"/>
      <c r="G93" s="108"/>
      <c r="H93" s="175"/>
      <c r="I93" s="176"/>
      <c r="J93" s="175" t="s">
        <v>1865</v>
      </c>
      <c r="K93" s="553"/>
      <c r="L93" s="177"/>
    </row>
    <row r="94" spans="4:12">
      <c r="D94" s="151">
        <v>90</v>
      </c>
      <c r="E94" s="21">
        <f t="shared" si="2"/>
        <v>0</v>
      </c>
      <c r="F94" s="174"/>
      <c r="G94" s="108"/>
      <c r="H94" s="175"/>
      <c r="I94" s="176"/>
      <c r="J94" s="785" t="s">
        <v>1880</v>
      </c>
      <c r="K94" s="786"/>
      <c r="L94" s="177"/>
    </row>
    <row r="95" spans="4:12">
      <c r="D95" s="151">
        <v>91</v>
      </c>
      <c r="E95" s="21" t="str">
        <f t="shared" si="2"/>
        <v>Play-Off 1</v>
      </c>
      <c r="F95" s="174" t="s">
        <v>1866</v>
      </c>
      <c r="G95" s="108" t="s">
        <v>1866</v>
      </c>
      <c r="H95" s="175" t="s">
        <v>1866</v>
      </c>
      <c r="I95" s="176" t="s">
        <v>1866</v>
      </c>
      <c r="J95" s="785" t="s">
        <v>1866</v>
      </c>
      <c r="K95" s="786" t="s">
        <v>1866</v>
      </c>
      <c r="L95" s="177"/>
    </row>
    <row r="96" spans="4:12">
      <c r="D96" s="151">
        <v>92</v>
      </c>
      <c r="E96" s="21" t="str">
        <f t="shared" si="2"/>
        <v>Play-Off 2</v>
      </c>
      <c r="F96" s="174" t="s">
        <v>1867</v>
      </c>
      <c r="G96" s="108" t="s">
        <v>1867</v>
      </c>
      <c r="H96" s="175" t="s">
        <v>1867</v>
      </c>
      <c r="I96" s="176" t="s">
        <v>1867</v>
      </c>
      <c r="J96" s="785" t="s">
        <v>1867</v>
      </c>
      <c r="K96" s="786" t="s">
        <v>1867</v>
      </c>
      <c r="L96" s="177"/>
    </row>
    <row r="97" spans="4:15">
      <c r="D97" s="151">
        <v>93</v>
      </c>
      <c r="E97" s="21" t="str">
        <f t="shared" si="2"/>
        <v>Play-Off A</v>
      </c>
      <c r="F97" s="174" t="s">
        <v>1868</v>
      </c>
      <c r="G97" s="108" t="s">
        <v>1868</v>
      </c>
      <c r="H97" s="175" t="s">
        <v>1868</v>
      </c>
      <c r="I97" s="176" t="s">
        <v>1868</v>
      </c>
      <c r="J97" s="785" t="s">
        <v>1868</v>
      </c>
      <c r="K97" s="786" t="s">
        <v>1868</v>
      </c>
      <c r="L97" s="177"/>
    </row>
    <row r="98" spans="4:15">
      <c r="D98" s="151">
        <v>94</v>
      </c>
      <c r="E98" s="21" t="str">
        <f t="shared" si="2"/>
        <v>Play-Off B</v>
      </c>
      <c r="F98" s="174" t="s">
        <v>1869</v>
      </c>
      <c r="G98" s="108" t="s">
        <v>1869</v>
      </c>
      <c r="H98" s="175" t="s">
        <v>1869</v>
      </c>
      <c r="I98" s="176" t="s">
        <v>1869</v>
      </c>
      <c r="J98" s="785" t="s">
        <v>1869</v>
      </c>
      <c r="K98" s="786" t="s">
        <v>1869</v>
      </c>
      <c r="L98" s="177"/>
    </row>
    <row r="99" spans="4:15">
      <c r="D99" s="151">
        <v>95</v>
      </c>
      <c r="E99" s="21" t="str">
        <f t="shared" si="2"/>
        <v>Play-Off C</v>
      </c>
      <c r="F99" s="174" t="s">
        <v>1870</v>
      </c>
      <c r="G99" s="108" t="s">
        <v>1870</v>
      </c>
      <c r="H99" s="175" t="s">
        <v>1870</v>
      </c>
      <c r="I99" s="176" t="s">
        <v>1870</v>
      </c>
      <c r="J99" s="785" t="s">
        <v>1870</v>
      </c>
      <c r="K99" s="786" t="s">
        <v>1870</v>
      </c>
      <c r="L99" s="177"/>
    </row>
    <row r="100" spans="4:15" ht="15" thickBot="1">
      <c r="D100" s="173">
        <v>96</v>
      </c>
      <c r="E100" s="21" t="str">
        <f t="shared" si="2"/>
        <v>Play-Off D</v>
      </c>
      <c r="F100" s="113" t="s">
        <v>1871</v>
      </c>
      <c r="G100" s="114" t="s">
        <v>1871</v>
      </c>
      <c r="H100" s="115" t="s">
        <v>1871</v>
      </c>
      <c r="I100" s="116" t="s">
        <v>1871</v>
      </c>
      <c r="J100" s="318" t="s">
        <v>1871</v>
      </c>
      <c r="K100" s="554" t="s">
        <v>1871</v>
      </c>
      <c r="L100" s="60"/>
    </row>
    <row r="101" spans="4:15" ht="15.6" thickTop="1" thickBot="1">
      <c r="E101" s="21"/>
      <c r="F101" s="40"/>
      <c r="G101" s="40"/>
      <c r="H101" s="40"/>
      <c r="I101" s="40"/>
      <c r="J101" s="40"/>
      <c r="K101" s="550"/>
      <c r="L101" s="40"/>
    </row>
    <row r="102" spans="4:15" ht="29.4" thickTop="1">
      <c r="D102" s="150" t="s">
        <v>391</v>
      </c>
      <c r="E102" s="171"/>
      <c r="F102" s="157" t="s">
        <v>111</v>
      </c>
      <c r="G102" s="158"/>
      <c r="H102" s="158"/>
      <c r="I102" s="158"/>
      <c r="J102" s="158"/>
      <c r="K102" s="555"/>
      <c r="L102" s="159"/>
    </row>
    <row r="103" spans="4:15">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c r="D104" s="105">
        <v>2</v>
      </c>
      <c r="E104" s="21" t="str">
        <f t="shared" si="3"/>
        <v>Toronto</v>
      </c>
      <c r="F104" s="110" t="s">
        <v>913</v>
      </c>
      <c r="G104" s="111" t="s">
        <v>913</v>
      </c>
      <c r="H104" s="109" t="s">
        <v>913</v>
      </c>
      <c r="I104" s="112" t="s">
        <v>913</v>
      </c>
      <c r="J104" s="109" t="s">
        <v>913</v>
      </c>
      <c r="K104" s="553" t="s">
        <v>913</v>
      </c>
      <c r="L104" s="59"/>
      <c r="O104" s="22"/>
    </row>
    <row r="105" spans="4:15">
      <c r="D105" s="105">
        <v>3</v>
      </c>
      <c r="E105" s="21" t="str">
        <f t="shared" si="3"/>
        <v>New York/New Jersey</v>
      </c>
      <c r="F105" s="110" t="s">
        <v>1008</v>
      </c>
      <c r="G105" s="111" t="s">
        <v>1008</v>
      </c>
      <c r="H105" s="109" t="s">
        <v>1008</v>
      </c>
      <c r="I105" s="112" t="s">
        <v>1008</v>
      </c>
      <c r="J105" s="109" t="s">
        <v>1008</v>
      </c>
      <c r="K105" s="553" t="s">
        <v>1008</v>
      </c>
      <c r="L105" s="59"/>
      <c r="O105" s="22"/>
    </row>
    <row r="106" spans="4:15">
      <c r="D106" s="105">
        <v>4</v>
      </c>
      <c r="E106" s="21" t="str">
        <f t="shared" si="3"/>
        <v>Kansas City</v>
      </c>
      <c r="F106" s="110" t="s">
        <v>914</v>
      </c>
      <c r="G106" s="111" t="s">
        <v>914</v>
      </c>
      <c r="H106" s="109" t="s">
        <v>914</v>
      </c>
      <c r="I106" s="112" t="s">
        <v>914</v>
      </c>
      <c r="J106" s="109" t="s">
        <v>914</v>
      </c>
      <c r="K106" s="553" t="s">
        <v>914</v>
      </c>
      <c r="L106" s="59"/>
      <c r="O106" s="22"/>
    </row>
    <row r="107" spans="4:15">
      <c r="D107" s="105">
        <v>5</v>
      </c>
      <c r="E107" s="21" t="str">
        <f t="shared" si="3"/>
        <v>Dallas</v>
      </c>
      <c r="F107" s="110" t="s">
        <v>1012</v>
      </c>
      <c r="G107" s="111" t="s">
        <v>1012</v>
      </c>
      <c r="H107" s="109" t="s">
        <v>1012</v>
      </c>
      <c r="I107" s="112" t="s">
        <v>1012</v>
      </c>
      <c r="J107" s="109" t="s">
        <v>1012</v>
      </c>
      <c r="K107" s="553" t="s">
        <v>1012</v>
      </c>
      <c r="L107" s="59"/>
      <c r="O107" s="22"/>
    </row>
    <row r="108" spans="4:15">
      <c r="D108" s="105">
        <v>6</v>
      </c>
      <c r="E108" s="21" t="str">
        <f t="shared" si="3"/>
        <v>Houston</v>
      </c>
      <c r="F108" s="110" t="s">
        <v>915</v>
      </c>
      <c r="G108" s="111" t="s">
        <v>915</v>
      </c>
      <c r="H108" s="109" t="s">
        <v>915</v>
      </c>
      <c r="I108" s="112" t="s">
        <v>915</v>
      </c>
      <c r="J108" s="109" t="s">
        <v>915</v>
      </c>
      <c r="K108" s="553" t="s">
        <v>915</v>
      </c>
      <c r="L108" s="59"/>
      <c r="O108" s="22"/>
    </row>
    <row r="109" spans="4:15">
      <c r="D109" s="105">
        <v>7</v>
      </c>
      <c r="E109" s="21" t="str">
        <f t="shared" si="3"/>
        <v>Atlanta</v>
      </c>
      <c r="F109" s="110" t="s">
        <v>916</v>
      </c>
      <c r="G109" s="111" t="s">
        <v>916</v>
      </c>
      <c r="H109" s="109" t="s">
        <v>916</v>
      </c>
      <c r="I109" s="112" t="s">
        <v>916</v>
      </c>
      <c r="J109" s="109" t="s">
        <v>916</v>
      </c>
      <c r="K109" s="553" t="s">
        <v>916</v>
      </c>
      <c r="L109" s="59"/>
      <c r="O109" s="22"/>
    </row>
    <row r="110" spans="4:15">
      <c r="D110" s="105">
        <v>8</v>
      </c>
      <c r="E110" s="21" t="str">
        <f t="shared" si="3"/>
        <v>Los Angeles</v>
      </c>
      <c r="F110" s="110" t="s">
        <v>917</v>
      </c>
      <c r="G110" s="111" t="s">
        <v>917</v>
      </c>
      <c r="H110" s="109" t="s">
        <v>917</v>
      </c>
      <c r="I110" s="112" t="s">
        <v>917</v>
      </c>
      <c r="J110" s="109" t="s">
        <v>917</v>
      </c>
      <c r="K110" s="553" t="s">
        <v>917</v>
      </c>
      <c r="L110" s="59"/>
      <c r="O110" s="22"/>
    </row>
    <row r="111" spans="4:15">
      <c r="D111" s="105">
        <v>9</v>
      </c>
      <c r="E111" s="21" t="str">
        <f t="shared" si="3"/>
        <v>Philadelphia</v>
      </c>
      <c r="F111" s="110" t="s">
        <v>918</v>
      </c>
      <c r="G111" s="111" t="s">
        <v>918</v>
      </c>
      <c r="H111" s="109" t="s">
        <v>918</v>
      </c>
      <c r="I111" s="112" t="s">
        <v>918</v>
      </c>
      <c r="J111" s="109" t="s">
        <v>918</v>
      </c>
      <c r="K111" s="553" t="s">
        <v>918</v>
      </c>
      <c r="L111" s="59"/>
      <c r="O111" s="22"/>
    </row>
    <row r="112" spans="4:15">
      <c r="D112" s="105">
        <v>10</v>
      </c>
      <c r="E112" s="21" t="str">
        <f t="shared" si="3"/>
        <v>Seattle</v>
      </c>
      <c r="F112" s="110" t="s">
        <v>919</v>
      </c>
      <c r="G112" s="111" t="s">
        <v>919</v>
      </c>
      <c r="H112" s="109" t="s">
        <v>919</v>
      </c>
      <c r="I112" s="112" t="s">
        <v>919</v>
      </c>
      <c r="J112" s="109" t="s">
        <v>919</v>
      </c>
      <c r="K112" s="553" t="s">
        <v>919</v>
      </c>
      <c r="L112" s="59"/>
      <c r="O112" s="22"/>
    </row>
    <row r="113" spans="4:15">
      <c r="D113" s="105">
        <v>11</v>
      </c>
      <c r="E113" s="21" t="str">
        <f t="shared" si="3"/>
        <v>San Francisco Bay Area</v>
      </c>
      <c r="F113" s="110" t="s">
        <v>1009</v>
      </c>
      <c r="G113" s="111" t="s">
        <v>1009</v>
      </c>
      <c r="H113" s="109" t="s">
        <v>1009</v>
      </c>
      <c r="I113" s="112" t="s">
        <v>1009</v>
      </c>
      <c r="J113" s="109" t="s">
        <v>1009</v>
      </c>
      <c r="K113" s="553" t="s">
        <v>1009</v>
      </c>
      <c r="L113" s="59"/>
      <c r="O113" s="22"/>
    </row>
    <row r="114" spans="4:15">
      <c r="D114" s="105">
        <v>12</v>
      </c>
      <c r="E114" s="21" t="str">
        <f t="shared" si="3"/>
        <v>Boston</v>
      </c>
      <c r="F114" s="110" t="s">
        <v>920</v>
      </c>
      <c r="G114" s="111" t="s">
        <v>920</v>
      </c>
      <c r="H114" s="109" t="s">
        <v>920</v>
      </c>
      <c r="I114" s="112" t="s">
        <v>920</v>
      </c>
      <c r="J114" s="109" t="s">
        <v>920</v>
      </c>
      <c r="K114" s="553" t="s">
        <v>920</v>
      </c>
      <c r="L114" s="59"/>
      <c r="O114" s="22"/>
    </row>
    <row r="115" spans="4:15">
      <c r="D115" s="105">
        <v>13</v>
      </c>
      <c r="E115" s="21" t="str">
        <f t="shared" si="3"/>
        <v>Miami</v>
      </c>
      <c r="F115" s="110" t="s">
        <v>921</v>
      </c>
      <c r="G115" s="111" t="s">
        <v>921</v>
      </c>
      <c r="H115" s="109" t="s">
        <v>921</v>
      </c>
      <c r="I115" s="112" t="s">
        <v>921</v>
      </c>
      <c r="J115" s="109" t="s">
        <v>921</v>
      </c>
      <c r="K115" s="553" t="s">
        <v>921</v>
      </c>
      <c r="L115" s="59"/>
      <c r="O115" s="22"/>
    </row>
    <row r="116" spans="4:15">
      <c r="D116" s="105">
        <v>14</v>
      </c>
      <c r="E116" s="21" t="str">
        <f t="shared" si="3"/>
        <v>Mexico City</v>
      </c>
      <c r="F116" s="110" t="s">
        <v>922</v>
      </c>
      <c r="G116" s="111" t="s">
        <v>922</v>
      </c>
      <c r="H116" s="109" t="s">
        <v>922</v>
      </c>
      <c r="I116" s="112" t="s">
        <v>922</v>
      </c>
      <c r="J116" s="109" t="s">
        <v>922</v>
      </c>
      <c r="K116" s="553" t="s">
        <v>922</v>
      </c>
      <c r="L116" s="59"/>
      <c r="O116" s="22"/>
    </row>
    <row r="117" spans="4:15">
      <c r="D117" s="105">
        <v>15</v>
      </c>
      <c r="E117" s="21" t="str">
        <f t="shared" si="3"/>
        <v>Guadalajara</v>
      </c>
      <c r="F117" s="110" t="s">
        <v>1010</v>
      </c>
      <c r="G117" s="111" t="s">
        <v>1010</v>
      </c>
      <c r="H117" s="109" t="s">
        <v>1010</v>
      </c>
      <c r="I117" s="112" t="s">
        <v>1010</v>
      </c>
      <c r="J117" s="109" t="s">
        <v>1010</v>
      </c>
      <c r="K117" s="553" t="s">
        <v>1010</v>
      </c>
      <c r="L117" s="59"/>
      <c r="O117" s="22"/>
    </row>
    <row r="118" spans="4:15" ht="15" thickBot="1">
      <c r="D118" s="107">
        <v>16</v>
      </c>
      <c r="E118" s="21" t="str">
        <f t="shared" si="3"/>
        <v>Monterrey</v>
      </c>
      <c r="F118" s="113" t="s">
        <v>1011</v>
      </c>
      <c r="G118" s="114" t="s">
        <v>1011</v>
      </c>
      <c r="H118" s="115" t="s">
        <v>1011</v>
      </c>
      <c r="I118" s="116" t="s">
        <v>1011</v>
      </c>
      <c r="J118" s="318" t="s">
        <v>1011</v>
      </c>
      <c r="K118" s="554" t="s">
        <v>1011</v>
      </c>
      <c r="L118" s="60"/>
      <c r="O118" s="22"/>
    </row>
    <row r="119" spans="4:15" ht="15.6" thickTop="1" thickBot="1">
      <c r="D119" s="22"/>
      <c r="E119" s="21"/>
      <c r="F119" s="160"/>
      <c r="G119" s="160"/>
      <c r="H119" s="160"/>
      <c r="I119" s="160"/>
      <c r="J119" s="160"/>
      <c r="K119" s="556"/>
      <c r="L119" s="160"/>
    </row>
    <row r="120" spans="4:15" ht="29.4" thickTop="1">
      <c r="E120" s="21"/>
      <c r="F120" s="61" t="s">
        <v>278</v>
      </c>
      <c r="G120" s="62"/>
      <c r="H120" s="62"/>
      <c r="I120" s="62"/>
      <c r="J120" s="62"/>
      <c r="K120" s="557"/>
      <c r="L120" s="63"/>
    </row>
    <row r="121" spans="4:15" ht="61.5" customHeight="1">
      <c r="E121" s="21" t="str">
        <f t="shared" ref="E121:E213" si="4">IF($C$3,F121,IF($C$4,G121,IF($C$5,H121,IF($C$6,I121,IF($C$7,J121,IF($C$8,K121,IF(L121&lt;&gt;"",L121,F121)))))))</f>
        <v>World Cup 2026 in Canada/Mexico/USA</v>
      </c>
      <c r="F121" s="245" t="s">
        <v>956</v>
      </c>
      <c r="G121" s="246" t="s">
        <v>958</v>
      </c>
      <c r="H121" s="247" t="s">
        <v>957</v>
      </c>
      <c r="I121" s="248" t="s">
        <v>955</v>
      </c>
      <c r="J121" s="247" t="s">
        <v>889</v>
      </c>
      <c r="K121" s="558" t="s">
        <v>959</v>
      </c>
      <c r="L121" s="249"/>
    </row>
    <row r="122" spans="4:15" ht="28.8">
      <c r="E122" s="21" t="str">
        <f t="shared" si="4"/>
        <v>Direct comparisons</v>
      </c>
      <c r="F122" s="384" t="s">
        <v>287</v>
      </c>
      <c r="G122" s="385" t="s">
        <v>301</v>
      </c>
      <c r="H122" s="386" t="s">
        <v>302</v>
      </c>
      <c r="I122" s="387" t="s">
        <v>300</v>
      </c>
      <c r="J122" s="386" t="s">
        <v>299</v>
      </c>
      <c r="K122" s="558" t="s">
        <v>776</v>
      </c>
      <c r="L122" s="388"/>
    </row>
    <row r="123" spans="4:15">
      <c r="E123" s="21" t="str">
        <f t="shared" si="4"/>
        <v>Fair play</v>
      </c>
      <c r="F123" s="245" t="s">
        <v>30</v>
      </c>
      <c r="G123" s="246" t="s">
        <v>1741</v>
      </c>
      <c r="H123" s="247" t="s">
        <v>30</v>
      </c>
      <c r="I123" s="248" t="s">
        <v>1741</v>
      </c>
      <c r="J123" s="247" t="s">
        <v>1742</v>
      </c>
      <c r="K123" s="558" t="s">
        <v>1742</v>
      </c>
      <c r="L123" s="249"/>
    </row>
    <row r="124" spans="4:15">
      <c r="E124" s="21" t="str">
        <f t="shared" si="4"/>
        <v>Choose time zone</v>
      </c>
      <c r="F124" s="384" t="s">
        <v>369</v>
      </c>
      <c r="G124" s="385" t="s">
        <v>377</v>
      </c>
      <c r="H124" s="386" t="s">
        <v>376</v>
      </c>
      <c r="I124" s="387" t="s">
        <v>375</v>
      </c>
      <c r="J124" s="386" t="s">
        <v>370</v>
      </c>
      <c r="K124" s="558" t="s">
        <v>777</v>
      </c>
      <c r="L124" s="388"/>
    </row>
    <row r="125" spans="4:15">
      <c r="E125" s="21" t="str">
        <f t="shared" si="4"/>
        <v>Matches</v>
      </c>
      <c r="F125" s="384" t="s">
        <v>249</v>
      </c>
      <c r="G125" s="385" t="s">
        <v>378</v>
      </c>
      <c r="H125" s="386" t="s">
        <v>379</v>
      </c>
      <c r="I125" s="387" t="s">
        <v>374</v>
      </c>
      <c r="J125" s="386" t="s">
        <v>371</v>
      </c>
      <c r="K125" s="558" t="s">
        <v>778</v>
      </c>
      <c r="L125" s="388"/>
    </row>
    <row r="126" spans="4:15">
      <c r="E126" s="21" t="str">
        <f t="shared" si="4"/>
        <v>Choose language</v>
      </c>
      <c r="F126" s="384" t="s">
        <v>112</v>
      </c>
      <c r="G126" s="385" t="s">
        <v>381</v>
      </c>
      <c r="H126" s="386" t="s">
        <v>380</v>
      </c>
      <c r="I126" s="387" t="s">
        <v>372</v>
      </c>
      <c r="J126" s="386" t="s">
        <v>373</v>
      </c>
      <c r="K126" s="558" t="s">
        <v>779</v>
      </c>
      <c r="L126" s="388"/>
    </row>
    <row r="127" spans="4:15" ht="28.8">
      <c r="E127" s="21" t="str">
        <f t="shared" si="4"/>
        <v>Predictions Ranking</v>
      </c>
      <c r="F127" s="384" t="s">
        <v>639</v>
      </c>
      <c r="G127" s="385" t="s">
        <v>641</v>
      </c>
      <c r="H127" s="386" t="s">
        <v>642</v>
      </c>
      <c r="I127" s="387" t="s">
        <v>643</v>
      </c>
      <c r="J127" s="386" t="s">
        <v>640</v>
      </c>
      <c r="K127" s="558" t="s">
        <v>780</v>
      </c>
      <c r="L127" s="388"/>
    </row>
    <row r="128" spans="4:15" ht="43.2">
      <c r="E128" s="21" t="str">
        <f t="shared" si="4"/>
        <v>Assignment of the group third in the round of 32</v>
      </c>
      <c r="F128" s="245" t="s">
        <v>1106</v>
      </c>
      <c r="G128" s="246" t="s">
        <v>1105</v>
      </c>
      <c r="H128" s="247" t="s">
        <v>1104</v>
      </c>
      <c r="I128" s="248" t="s">
        <v>1103</v>
      </c>
      <c r="J128" s="247" t="s">
        <v>1101</v>
      </c>
      <c r="K128" s="558" t="s">
        <v>1102</v>
      </c>
      <c r="L128" s="249"/>
    </row>
    <row r="129" spans="4:15" ht="28.8">
      <c r="E129" s="21"/>
      <c r="F129" s="64" t="s">
        <v>151</v>
      </c>
      <c r="G129" s="40"/>
      <c r="H129" s="40"/>
      <c r="I129" s="40"/>
      <c r="J129" s="40"/>
      <c r="K129" s="550"/>
      <c r="L129" s="65"/>
      <c r="M129" s="39"/>
    </row>
    <row r="130" spans="4:15" ht="15" customHeight="1">
      <c r="E130" s="21" t="str">
        <f t="shared" si="4"/>
        <v>Group</v>
      </c>
      <c r="F130" s="117" t="s">
        <v>198</v>
      </c>
      <c r="G130" s="118" t="s">
        <v>406</v>
      </c>
      <c r="H130" s="119" t="s">
        <v>407</v>
      </c>
      <c r="I130" s="120" t="s">
        <v>408</v>
      </c>
      <c r="J130" s="119" t="s">
        <v>409</v>
      </c>
      <c r="K130" s="559" t="s">
        <v>781</v>
      </c>
      <c r="L130" s="59"/>
      <c r="M130" s="39"/>
    </row>
    <row r="131" spans="4:15" ht="15" customHeight="1">
      <c r="E131" s="21" t="str">
        <f t="shared" si="4"/>
        <v>Pts.</v>
      </c>
      <c r="F131" s="117" t="s">
        <v>288</v>
      </c>
      <c r="G131" s="118" t="s">
        <v>290</v>
      </c>
      <c r="H131" s="119" t="s">
        <v>290</v>
      </c>
      <c r="I131" s="120" t="s">
        <v>290</v>
      </c>
      <c r="J131" s="119" t="s">
        <v>289</v>
      </c>
      <c r="K131" s="559" t="s">
        <v>782</v>
      </c>
      <c r="L131" s="59"/>
      <c r="M131" s="39"/>
    </row>
    <row r="132" spans="4:15" ht="15" customHeight="1">
      <c r="E132" s="21" t="str">
        <f t="shared" si="4"/>
        <v>GD</v>
      </c>
      <c r="F132" s="117" t="s">
        <v>190</v>
      </c>
      <c r="G132" s="118" t="s">
        <v>297</v>
      </c>
      <c r="H132" s="119" t="s">
        <v>291</v>
      </c>
      <c r="I132" s="120" t="s">
        <v>291</v>
      </c>
      <c r="J132" s="119" t="s">
        <v>663</v>
      </c>
      <c r="K132" s="559" t="s">
        <v>838</v>
      </c>
      <c r="L132" s="59"/>
      <c r="M132" s="39"/>
    </row>
    <row r="133" spans="4:15" ht="15" customHeight="1">
      <c r="E133" s="21" t="str">
        <f t="shared" si="4"/>
        <v>Goals</v>
      </c>
      <c r="F133" s="117" t="s">
        <v>294</v>
      </c>
      <c r="G133" s="118" t="s">
        <v>296</v>
      </c>
      <c r="H133" s="119" t="s">
        <v>295</v>
      </c>
      <c r="I133" s="120" t="s">
        <v>293</v>
      </c>
      <c r="J133" s="119" t="s">
        <v>292</v>
      </c>
      <c r="K133" s="559" t="s">
        <v>783</v>
      </c>
      <c r="L133" s="59"/>
      <c r="M133" s="39"/>
    </row>
    <row r="134" spans="4:15" ht="19.5" customHeight="1">
      <c r="E134" s="21" t="str">
        <f t="shared" si="4"/>
        <v xml:space="preserve">  Pts.     Goals</v>
      </c>
      <c r="F134" s="117" t="s">
        <v>248</v>
      </c>
      <c r="G134" s="118" t="s">
        <v>247</v>
      </c>
      <c r="H134" s="119" t="s">
        <v>246</v>
      </c>
      <c r="I134" s="120" t="s">
        <v>245</v>
      </c>
      <c r="J134" s="119" t="s">
        <v>244</v>
      </c>
      <c r="K134" s="559" t="s">
        <v>854</v>
      </c>
      <c r="L134" s="59"/>
      <c r="M134" s="39"/>
    </row>
    <row r="135" spans="4:15" ht="15" customHeight="1">
      <c r="E135" s="21" t="str">
        <f t="shared" si="4"/>
        <v>Total</v>
      </c>
      <c r="F135" s="117" t="s">
        <v>298</v>
      </c>
      <c r="G135" s="118" t="s">
        <v>298</v>
      </c>
      <c r="H135" s="119" t="s">
        <v>303</v>
      </c>
      <c r="I135" s="120" t="s">
        <v>298</v>
      </c>
      <c r="J135" s="119" t="s">
        <v>298</v>
      </c>
      <c r="K135" s="559" t="s">
        <v>784</v>
      </c>
      <c r="L135" s="59"/>
      <c r="M135" s="39"/>
    </row>
    <row r="136" spans="4:15" ht="15" customHeight="1">
      <c r="E136" s="21" t="str">
        <f t="shared" si="4"/>
        <v>(repeated)</v>
      </c>
      <c r="F136" s="117" t="s">
        <v>1858</v>
      </c>
      <c r="G136" s="118" t="s">
        <v>1857</v>
      </c>
      <c r="H136" s="119" t="s">
        <v>1856</v>
      </c>
      <c r="I136" s="120" t="s">
        <v>1860</v>
      </c>
      <c r="J136" s="119" t="s">
        <v>1855</v>
      </c>
      <c r="K136" s="559" t="s">
        <v>1859</v>
      </c>
      <c r="L136" s="59"/>
      <c r="M136" s="39"/>
    </row>
    <row r="137" spans="4:15" ht="45" customHeight="1">
      <c r="E137" s="21" t="str">
        <f t="shared" si="4"/>
        <v>head-to-head record 1</v>
      </c>
      <c r="F137" s="121" t="s">
        <v>1806</v>
      </c>
      <c r="G137" s="122" t="s">
        <v>1804</v>
      </c>
      <c r="H137" s="123" t="s">
        <v>1803</v>
      </c>
      <c r="I137" s="124" t="s">
        <v>1802</v>
      </c>
      <c r="J137" s="123" t="s">
        <v>1801</v>
      </c>
      <c r="K137" s="559" t="s">
        <v>1805</v>
      </c>
      <c r="L137" s="59"/>
      <c r="M137" s="39"/>
    </row>
    <row r="138" spans="4:15" ht="15" customHeight="1">
      <c r="E138" s="21" t="str">
        <f t="shared" si="4"/>
        <v>head-to-head record 2</v>
      </c>
      <c r="F138" s="117" t="s">
        <v>1807</v>
      </c>
      <c r="G138" s="118" t="s">
        <v>1809</v>
      </c>
      <c r="H138" s="119" t="s">
        <v>1811</v>
      </c>
      <c r="I138" s="120" t="s">
        <v>1813</v>
      </c>
      <c r="J138" s="119" t="s">
        <v>1815</v>
      </c>
      <c r="K138" s="559" t="s">
        <v>1817</v>
      </c>
      <c r="L138" s="59"/>
      <c r="M138" s="39"/>
    </row>
    <row r="139" spans="4:15" ht="15" customHeight="1">
      <c r="E139" s="21" t="str">
        <f t="shared" si="4"/>
        <v>head-to-head record 3</v>
      </c>
      <c r="F139" s="117" t="s">
        <v>1808</v>
      </c>
      <c r="G139" s="118" t="s">
        <v>1810</v>
      </c>
      <c r="H139" s="119" t="s">
        <v>1812</v>
      </c>
      <c r="I139" s="120" t="s">
        <v>1814</v>
      </c>
      <c r="J139" s="119" t="s">
        <v>1816</v>
      </c>
      <c r="K139" s="559" t="s">
        <v>1818</v>
      </c>
      <c r="L139" s="59"/>
      <c r="M139" s="39"/>
    </row>
    <row r="140" spans="4:15">
      <c r="E140" s="21" t="str">
        <f t="shared" si="4"/>
        <v>Overall table</v>
      </c>
      <c r="F140" s="110" t="s">
        <v>1819</v>
      </c>
      <c r="G140" s="111" t="s">
        <v>1823</v>
      </c>
      <c r="H140" s="109" t="s">
        <v>1822</v>
      </c>
      <c r="I140" s="112" t="s">
        <v>200</v>
      </c>
      <c r="J140" s="109" t="s">
        <v>1820</v>
      </c>
      <c r="K140" s="553" t="s">
        <v>1821</v>
      </c>
      <c r="L140" s="59"/>
      <c r="M140" s="58"/>
      <c r="N140" s="58"/>
      <c r="O140" s="58"/>
    </row>
    <row r="141" spans="4:15" ht="15" thickBot="1">
      <c r="E141" s="21" t="str">
        <f t="shared" si="4"/>
        <v>World Champion 2026:</v>
      </c>
      <c r="F141" s="110" t="s">
        <v>890</v>
      </c>
      <c r="G141" s="111" t="s">
        <v>891</v>
      </c>
      <c r="H141" s="109" t="s">
        <v>892</v>
      </c>
      <c r="I141" s="112" t="s">
        <v>893</v>
      </c>
      <c r="J141" s="109" t="s">
        <v>894</v>
      </c>
      <c r="K141" s="553" t="s">
        <v>895</v>
      </c>
      <c r="L141" s="59"/>
      <c r="M141" s="58"/>
      <c r="N141" s="58"/>
      <c r="O141" s="58"/>
    </row>
    <row r="142" spans="4:15" ht="15" thickTop="1">
      <c r="D142" s="167">
        <v>1</v>
      </c>
      <c r="E142" s="21" t="str">
        <f t="shared" si="4"/>
        <v>Round of 32 - 1</v>
      </c>
      <c r="F142" s="110" t="s">
        <v>939</v>
      </c>
      <c r="G142" s="111" t="s">
        <v>992</v>
      </c>
      <c r="H142" s="109" t="s">
        <v>976</v>
      </c>
      <c r="I142" s="112" t="s">
        <v>923</v>
      </c>
      <c r="J142" s="109" t="s">
        <v>867</v>
      </c>
      <c r="K142" s="553" t="s">
        <v>960</v>
      </c>
      <c r="L142" s="59"/>
      <c r="M142" s="58"/>
      <c r="N142" s="58"/>
      <c r="O142" s="58"/>
    </row>
    <row r="143" spans="4:15">
      <c r="D143" s="105">
        <v>2</v>
      </c>
      <c r="E143" s="21" t="str">
        <f t="shared" si="4"/>
        <v>Round of 32 - 2</v>
      </c>
      <c r="F143" s="110" t="s">
        <v>940</v>
      </c>
      <c r="G143" s="111" t="s">
        <v>993</v>
      </c>
      <c r="H143" s="109" t="s">
        <v>977</v>
      </c>
      <c r="I143" s="112" t="s">
        <v>924</v>
      </c>
      <c r="J143" s="109" t="s">
        <v>868</v>
      </c>
      <c r="K143" s="553" t="s">
        <v>961</v>
      </c>
      <c r="L143" s="59"/>
      <c r="M143" s="58"/>
      <c r="N143" s="58"/>
      <c r="O143" s="58"/>
    </row>
    <row r="144" spans="4:15">
      <c r="D144" s="105">
        <v>3</v>
      </c>
      <c r="E144" s="21" t="str">
        <f t="shared" si="4"/>
        <v>Round of 32 - 3</v>
      </c>
      <c r="F144" s="110" t="s">
        <v>941</v>
      </c>
      <c r="G144" s="111" t="s">
        <v>994</v>
      </c>
      <c r="H144" s="109" t="s">
        <v>978</v>
      </c>
      <c r="I144" s="112" t="s">
        <v>925</v>
      </c>
      <c r="J144" s="109" t="s">
        <v>869</v>
      </c>
      <c r="K144" s="553" t="s">
        <v>962</v>
      </c>
      <c r="L144" s="59"/>
      <c r="M144" s="58"/>
      <c r="N144" s="58"/>
      <c r="O144" s="58"/>
    </row>
    <row r="145" spans="4:15">
      <c r="D145" s="105">
        <v>4</v>
      </c>
      <c r="E145" s="21" t="str">
        <f t="shared" si="4"/>
        <v>Round of 32 - 4</v>
      </c>
      <c r="F145" s="110" t="s">
        <v>942</v>
      </c>
      <c r="G145" s="111" t="s">
        <v>995</v>
      </c>
      <c r="H145" s="109" t="s">
        <v>979</v>
      </c>
      <c r="I145" s="112" t="s">
        <v>926</v>
      </c>
      <c r="J145" s="109" t="s">
        <v>870</v>
      </c>
      <c r="K145" s="553" t="s">
        <v>963</v>
      </c>
      <c r="L145" s="59"/>
      <c r="M145" s="58"/>
      <c r="N145" s="58"/>
      <c r="O145" s="58"/>
    </row>
    <row r="146" spans="4:15">
      <c r="D146" s="105">
        <v>5</v>
      </c>
      <c r="E146" s="21" t="str">
        <f t="shared" si="4"/>
        <v>Round of 32 - 5</v>
      </c>
      <c r="F146" s="110" t="s">
        <v>943</v>
      </c>
      <c r="G146" s="111" t="s">
        <v>996</v>
      </c>
      <c r="H146" s="109" t="s">
        <v>980</v>
      </c>
      <c r="I146" s="112" t="s">
        <v>927</v>
      </c>
      <c r="J146" s="109" t="s">
        <v>871</v>
      </c>
      <c r="K146" s="553" t="s">
        <v>964</v>
      </c>
      <c r="L146" s="59"/>
      <c r="M146" s="58"/>
      <c r="N146" s="58"/>
      <c r="O146" s="58"/>
    </row>
    <row r="147" spans="4:15">
      <c r="D147" s="105">
        <v>6</v>
      </c>
      <c r="E147" s="21" t="str">
        <f t="shared" si="4"/>
        <v>Round of 32 - 6</v>
      </c>
      <c r="F147" s="110" t="s">
        <v>944</v>
      </c>
      <c r="G147" s="111" t="s">
        <v>997</v>
      </c>
      <c r="H147" s="109" t="s">
        <v>981</v>
      </c>
      <c r="I147" s="112" t="s">
        <v>928</v>
      </c>
      <c r="J147" s="109" t="s">
        <v>872</v>
      </c>
      <c r="K147" s="553" t="s">
        <v>965</v>
      </c>
      <c r="L147" s="59"/>
      <c r="M147" s="58"/>
      <c r="N147" s="58"/>
      <c r="O147" s="58"/>
    </row>
    <row r="148" spans="4:15">
      <c r="D148" s="105">
        <v>7</v>
      </c>
      <c r="E148" s="21" t="str">
        <f t="shared" si="4"/>
        <v>Round of 32 - 7</v>
      </c>
      <c r="F148" s="110" t="s">
        <v>945</v>
      </c>
      <c r="G148" s="111" t="s">
        <v>998</v>
      </c>
      <c r="H148" s="109" t="s">
        <v>982</v>
      </c>
      <c r="I148" s="112" t="s">
        <v>929</v>
      </c>
      <c r="J148" s="109" t="s">
        <v>873</v>
      </c>
      <c r="K148" s="553" t="s">
        <v>966</v>
      </c>
      <c r="L148" s="59"/>
      <c r="M148" s="58"/>
      <c r="N148" s="58"/>
      <c r="O148" s="58"/>
    </row>
    <row r="149" spans="4:15">
      <c r="D149" s="330">
        <v>8</v>
      </c>
      <c r="E149" s="21" t="str">
        <f t="shared" si="4"/>
        <v>Round of 32 - 8</v>
      </c>
      <c r="F149" s="110" t="s">
        <v>946</v>
      </c>
      <c r="G149" s="111" t="s">
        <v>999</v>
      </c>
      <c r="H149" s="109" t="s">
        <v>983</v>
      </c>
      <c r="I149" s="112" t="s">
        <v>930</v>
      </c>
      <c r="J149" s="109" t="s">
        <v>874</v>
      </c>
      <c r="K149" s="553" t="s">
        <v>967</v>
      </c>
      <c r="L149" s="59"/>
      <c r="M149" s="58"/>
      <c r="N149" s="58"/>
      <c r="O149" s="58"/>
    </row>
    <row r="150" spans="4:15">
      <c r="D150" s="105">
        <v>9</v>
      </c>
      <c r="E150" s="21" t="str">
        <f t="shared" si="4"/>
        <v>Round of 32 - 9</v>
      </c>
      <c r="F150" s="110" t="s">
        <v>947</v>
      </c>
      <c r="G150" s="111" t="s">
        <v>1000</v>
      </c>
      <c r="H150" s="109" t="s">
        <v>984</v>
      </c>
      <c r="I150" s="112" t="s">
        <v>931</v>
      </c>
      <c r="J150" s="109" t="s">
        <v>875</v>
      </c>
      <c r="K150" s="553" t="s">
        <v>968</v>
      </c>
      <c r="L150" s="59"/>
      <c r="M150" s="58"/>
      <c r="N150" s="58"/>
      <c r="O150" s="58"/>
    </row>
    <row r="151" spans="4:15">
      <c r="D151" s="330">
        <v>10</v>
      </c>
      <c r="E151" s="21" t="str">
        <f t="shared" si="4"/>
        <v>Round of 32 - 10</v>
      </c>
      <c r="F151" s="110" t="s">
        <v>948</v>
      </c>
      <c r="G151" s="111" t="s">
        <v>1001</v>
      </c>
      <c r="H151" s="109" t="s">
        <v>985</v>
      </c>
      <c r="I151" s="112" t="s">
        <v>932</v>
      </c>
      <c r="J151" s="109" t="s">
        <v>876</v>
      </c>
      <c r="K151" s="553" t="s">
        <v>969</v>
      </c>
      <c r="L151" s="59"/>
      <c r="M151" s="58"/>
      <c r="N151" s="58"/>
      <c r="O151" s="58"/>
    </row>
    <row r="152" spans="4:15">
      <c r="D152" s="105">
        <v>11</v>
      </c>
      <c r="E152" s="21" t="str">
        <f t="shared" si="4"/>
        <v>Round of 32 - 11</v>
      </c>
      <c r="F152" s="110" t="s">
        <v>949</v>
      </c>
      <c r="G152" s="111" t="s">
        <v>1002</v>
      </c>
      <c r="H152" s="109" t="s">
        <v>986</v>
      </c>
      <c r="I152" s="112" t="s">
        <v>933</v>
      </c>
      <c r="J152" s="109" t="s">
        <v>877</v>
      </c>
      <c r="K152" s="553" t="s">
        <v>970</v>
      </c>
      <c r="L152" s="59"/>
      <c r="M152" s="58"/>
      <c r="N152" s="58"/>
      <c r="O152" s="58"/>
    </row>
    <row r="153" spans="4:15">
      <c r="D153" s="330">
        <v>12</v>
      </c>
      <c r="E153" s="21" t="str">
        <f t="shared" si="4"/>
        <v>Round of 32 - 12</v>
      </c>
      <c r="F153" s="110" t="s">
        <v>950</v>
      </c>
      <c r="G153" s="111" t="s">
        <v>1003</v>
      </c>
      <c r="H153" s="109" t="s">
        <v>987</v>
      </c>
      <c r="I153" s="112" t="s">
        <v>934</v>
      </c>
      <c r="J153" s="109" t="s">
        <v>878</v>
      </c>
      <c r="K153" s="553" t="s">
        <v>971</v>
      </c>
      <c r="L153" s="59"/>
      <c r="M153" s="58"/>
      <c r="N153" s="58"/>
      <c r="O153" s="58"/>
    </row>
    <row r="154" spans="4:15">
      <c r="D154" s="105">
        <v>13</v>
      </c>
      <c r="E154" s="21" t="str">
        <f t="shared" si="4"/>
        <v>Round of 32 - 13</v>
      </c>
      <c r="F154" s="110" t="s">
        <v>951</v>
      </c>
      <c r="G154" s="111" t="s">
        <v>1004</v>
      </c>
      <c r="H154" s="109" t="s">
        <v>988</v>
      </c>
      <c r="I154" s="112" t="s">
        <v>935</v>
      </c>
      <c r="J154" s="109" t="s">
        <v>879</v>
      </c>
      <c r="K154" s="553" t="s">
        <v>972</v>
      </c>
      <c r="L154" s="59"/>
      <c r="M154" s="58"/>
      <c r="N154" s="58"/>
      <c r="O154" s="58"/>
    </row>
    <row r="155" spans="4:15">
      <c r="D155" s="330">
        <v>14</v>
      </c>
      <c r="E155" s="21" t="str">
        <f t="shared" si="4"/>
        <v>Round of 32 - 14</v>
      </c>
      <c r="F155" s="110" t="s">
        <v>952</v>
      </c>
      <c r="G155" s="111" t="s">
        <v>1005</v>
      </c>
      <c r="H155" s="109" t="s">
        <v>989</v>
      </c>
      <c r="I155" s="112" t="s">
        <v>936</v>
      </c>
      <c r="J155" s="109" t="s">
        <v>880</v>
      </c>
      <c r="K155" s="553" t="s">
        <v>973</v>
      </c>
      <c r="L155" s="59"/>
      <c r="M155" s="58"/>
      <c r="N155" s="58"/>
      <c r="O155" s="58"/>
    </row>
    <row r="156" spans="4:15">
      <c r="D156" s="105">
        <v>15</v>
      </c>
      <c r="E156" s="21" t="str">
        <f t="shared" si="4"/>
        <v>Round of 32 - 15</v>
      </c>
      <c r="F156" s="110" t="s">
        <v>953</v>
      </c>
      <c r="G156" s="111" t="s">
        <v>1006</v>
      </c>
      <c r="H156" s="109" t="s">
        <v>990</v>
      </c>
      <c r="I156" s="112" t="s">
        <v>937</v>
      </c>
      <c r="J156" s="109" t="s">
        <v>881</v>
      </c>
      <c r="K156" s="553" t="s">
        <v>974</v>
      </c>
      <c r="L156" s="59"/>
      <c r="M156" s="58"/>
      <c r="N156" s="58"/>
      <c r="O156" s="58"/>
    </row>
    <row r="157" spans="4:15" ht="15" thickBot="1">
      <c r="D157" s="107">
        <v>16</v>
      </c>
      <c r="E157" s="21" t="str">
        <f t="shared" si="4"/>
        <v>Round of 32 - 16</v>
      </c>
      <c r="F157" s="110" t="s">
        <v>954</v>
      </c>
      <c r="G157" s="111" t="s">
        <v>1007</v>
      </c>
      <c r="H157" s="109" t="s">
        <v>991</v>
      </c>
      <c r="I157" s="112" t="s">
        <v>938</v>
      </c>
      <c r="J157" s="109" t="s">
        <v>882</v>
      </c>
      <c r="K157" s="553" t="s">
        <v>975</v>
      </c>
      <c r="L157" s="59"/>
      <c r="M157" s="58"/>
      <c r="N157" s="58"/>
      <c r="O157" s="58"/>
    </row>
    <row r="158" spans="4:15" ht="15" thickTop="1">
      <c r="D158" s="167">
        <v>1</v>
      </c>
      <c r="E158" s="21" t="str">
        <f t="shared" si="4"/>
        <v>Round of 16 - 1</v>
      </c>
      <c r="F158" s="110" t="s">
        <v>49</v>
      </c>
      <c r="G158" s="111" t="s">
        <v>201</v>
      </c>
      <c r="H158" s="109" t="s">
        <v>209</v>
      </c>
      <c r="I158" s="112" t="s">
        <v>217</v>
      </c>
      <c r="J158" s="109" t="s">
        <v>153</v>
      </c>
      <c r="K158" s="553" t="s">
        <v>785</v>
      </c>
      <c r="L158" s="59"/>
      <c r="M158" s="58"/>
      <c r="N158" s="58"/>
      <c r="O158" s="58"/>
    </row>
    <row r="159" spans="4:15">
      <c r="D159" s="105">
        <v>2</v>
      </c>
      <c r="E159" s="21" t="str">
        <f t="shared" si="4"/>
        <v>Round of 16 - 2</v>
      </c>
      <c r="F159" s="110" t="s">
        <v>47</v>
      </c>
      <c r="G159" s="111" t="s">
        <v>202</v>
      </c>
      <c r="H159" s="109" t="s">
        <v>210</v>
      </c>
      <c r="I159" s="112" t="s">
        <v>218</v>
      </c>
      <c r="J159" s="109" t="s">
        <v>154</v>
      </c>
      <c r="K159" s="553" t="s">
        <v>786</v>
      </c>
      <c r="L159" s="59"/>
      <c r="M159" s="58"/>
      <c r="N159" s="58"/>
      <c r="O159" s="58"/>
    </row>
    <row r="160" spans="4:15">
      <c r="D160" s="105">
        <v>3</v>
      </c>
      <c r="E160" s="21" t="str">
        <f t="shared" si="4"/>
        <v>Round of 16 - 3</v>
      </c>
      <c r="F160" s="110" t="s">
        <v>50</v>
      </c>
      <c r="G160" s="111" t="s">
        <v>203</v>
      </c>
      <c r="H160" s="109" t="s">
        <v>211</v>
      </c>
      <c r="I160" s="112" t="s">
        <v>219</v>
      </c>
      <c r="J160" s="109" t="s">
        <v>155</v>
      </c>
      <c r="K160" s="553" t="s">
        <v>787</v>
      </c>
      <c r="L160" s="59"/>
      <c r="M160" s="58"/>
      <c r="N160" s="58"/>
      <c r="O160" s="58"/>
    </row>
    <row r="161" spans="4:15">
      <c r="D161" s="105">
        <v>4</v>
      </c>
      <c r="E161" s="21" t="str">
        <f t="shared" si="4"/>
        <v>Round of 16 - 4</v>
      </c>
      <c r="F161" s="110" t="s">
        <v>48</v>
      </c>
      <c r="G161" s="111" t="s">
        <v>204</v>
      </c>
      <c r="H161" s="109" t="s">
        <v>212</v>
      </c>
      <c r="I161" s="112" t="s">
        <v>220</v>
      </c>
      <c r="J161" s="109" t="s">
        <v>156</v>
      </c>
      <c r="K161" s="553" t="s">
        <v>788</v>
      </c>
      <c r="L161" s="59"/>
      <c r="M161" s="58"/>
      <c r="N161" s="58"/>
      <c r="O161" s="58"/>
    </row>
    <row r="162" spans="4:15">
      <c r="D162" s="105">
        <v>5</v>
      </c>
      <c r="E162" s="21" t="str">
        <f t="shared" si="4"/>
        <v>Round of 16 - 5</v>
      </c>
      <c r="F162" s="110" t="s">
        <v>45</v>
      </c>
      <c r="G162" s="111" t="s">
        <v>205</v>
      </c>
      <c r="H162" s="109" t="s">
        <v>213</v>
      </c>
      <c r="I162" s="112" t="s">
        <v>221</v>
      </c>
      <c r="J162" s="109" t="s">
        <v>157</v>
      </c>
      <c r="K162" s="553" t="s">
        <v>789</v>
      </c>
      <c r="L162" s="59"/>
      <c r="M162" s="58"/>
      <c r="N162" s="58"/>
      <c r="O162" s="58"/>
    </row>
    <row r="163" spans="4:15">
      <c r="D163" s="105">
        <v>6</v>
      </c>
      <c r="E163" s="21" t="str">
        <f t="shared" si="4"/>
        <v>Round of 16 - 6</v>
      </c>
      <c r="F163" s="110" t="s">
        <v>46</v>
      </c>
      <c r="G163" s="111" t="s">
        <v>206</v>
      </c>
      <c r="H163" s="109" t="s">
        <v>214</v>
      </c>
      <c r="I163" s="112" t="s">
        <v>222</v>
      </c>
      <c r="J163" s="109" t="s">
        <v>158</v>
      </c>
      <c r="K163" s="553" t="s">
        <v>790</v>
      </c>
      <c r="L163" s="59"/>
      <c r="M163" s="58"/>
      <c r="N163" s="58"/>
      <c r="O163" s="58"/>
    </row>
    <row r="164" spans="4:15">
      <c r="D164" s="105">
        <v>7</v>
      </c>
      <c r="E164" s="21" t="str">
        <f t="shared" si="4"/>
        <v>Round of 16 - 7</v>
      </c>
      <c r="F164" s="110" t="s">
        <v>51</v>
      </c>
      <c r="G164" s="111" t="s">
        <v>207</v>
      </c>
      <c r="H164" s="109" t="s">
        <v>215</v>
      </c>
      <c r="I164" s="112" t="s">
        <v>223</v>
      </c>
      <c r="J164" s="109" t="s">
        <v>159</v>
      </c>
      <c r="K164" s="553" t="s">
        <v>791</v>
      </c>
      <c r="L164" s="59"/>
    </row>
    <row r="165" spans="4:15" ht="15" thickBot="1">
      <c r="D165" s="107">
        <v>8</v>
      </c>
      <c r="E165" s="21" t="str">
        <f t="shared" si="4"/>
        <v>Round of 16 - 8</v>
      </c>
      <c r="F165" s="110" t="s">
        <v>52</v>
      </c>
      <c r="G165" s="111" t="s">
        <v>208</v>
      </c>
      <c r="H165" s="109" t="s">
        <v>216</v>
      </c>
      <c r="I165" s="112" t="s">
        <v>224</v>
      </c>
      <c r="J165" s="109" t="s">
        <v>160</v>
      </c>
      <c r="K165" s="553" t="s">
        <v>792</v>
      </c>
      <c r="L165" s="59"/>
    </row>
    <row r="166" spans="4:15" ht="15" thickTop="1">
      <c r="D166" s="167">
        <v>1</v>
      </c>
      <c r="E166" s="21" t="str">
        <f t="shared" si="4"/>
        <v>Quarter final 1</v>
      </c>
      <c r="F166" s="146" t="s">
        <v>365</v>
      </c>
      <c r="G166" s="111" t="s">
        <v>233</v>
      </c>
      <c r="H166" s="109" t="s">
        <v>229</v>
      </c>
      <c r="I166" s="112" t="s">
        <v>225</v>
      </c>
      <c r="J166" s="109" t="s">
        <v>161</v>
      </c>
      <c r="K166" s="553" t="s">
        <v>793</v>
      </c>
      <c r="L166" s="59"/>
    </row>
    <row r="167" spans="4:15">
      <c r="D167" s="105">
        <v>2</v>
      </c>
      <c r="E167" s="21" t="str">
        <f t="shared" si="4"/>
        <v>Quarter final 2</v>
      </c>
      <c r="F167" s="146" t="s">
        <v>366</v>
      </c>
      <c r="G167" s="111" t="s">
        <v>234</v>
      </c>
      <c r="H167" s="109" t="s">
        <v>230</v>
      </c>
      <c r="I167" s="112" t="s">
        <v>226</v>
      </c>
      <c r="J167" s="109" t="s">
        <v>162</v>
      </c>
      <c r="K167" s="553" t="s">
        <v>794</v>
      </c>
      <c r="L167" s="59"/>
    </row>
    <row r="168" spans="4:15">
      <c r="D168" s="105">
        <v>3</v>
      </c>
      <c r="E168" s="21" t="str">
        <f t="shared" si="4"/>
        <v>Quarter final 3</v>
      </c>
      <c r="F168" s="146" t="s">
        <v>367</v>
      </c>
      <c r="G168" s="111" t="s">
        <v>235</v>
      </c>
      <c r="H168" s="109" t="s">
        <v>231</v>
      </c>
      <c r="I168" s="112" t="s">
        <v>227</v>
      </c>
      <c r="J168" s="109" t="s">
        <v>163</v>
      </c>
      <c r="K168" s="553" t="s">
        <v>795</v>
      </c>
      <c r="L168" s="59"/>
    </row>
    <row r="169" spans="4:15" ht="15" thickBot="1">
      <c r="D169" s="107">
        <v>4</v>
      </c>
      <c r="E169" s="21" t="str">
        <f t="shared" si="4"/>
        <v>Quarter final 4</v>
      </c>
      <c r="F169" s="146" t="s">
        <v>368</v>
      </c>
      <c r="G169" s="111" t="s">
        <v>236</v>
      </c>
      <c r="H169" s="109" t="s">
        <v>232</v>
      </c>
      <c r="I169" s="112" t="s">
        <v>228</v>
      </c>
      <c r="J169" s="109" t="s">
        <v>164</v>
      </c>
      <c r="K169" s="553" t="s">
        <v>796</v>
      </c>
      <c r="L169" s="59"/>
    </row>
    <row r="170" spans="4:15" ht="15" thickTop="1">
      <c r="E170" s="21" t="str">
        <f t="shared" si="4"/>
        <v>Semi-Final 1</v>
      </c>
      <c r="F170" s="110" t="s">
        <v>53</v>
      </c>
      <c r="G170" s="111" t="s">
        <v>237</v>
      </c>
      <c r="H170" s="109" t="s">
        <v>239</v>
      </c>
      <c r="I170" s="112" t="s">
        <v>241</v>
      </c>
      <c r="J170" s="109" t="s">
        <v>165</v>
      </c>
      <c r="K170" s="553" t="s">
        <v>797</v>
      </c>
      <c r="L170" s="59"/>
    </row>
    <row r="171" spans="4:15">
      <c r="E171" s="21" t="str">
        <f t="shared" si="4"/>
        <v>Semi-Final 2</v>
      </c>
      <c r="F171" s="110" t="s">
        <v>54</v>
      </c>
      <c r="G171" s="111" t="s">
        <v>238</v>
      </c>
      <c r="H171" s="109" t="s">
        <v>240</v>
      </c>
      <c r="I171" s="112" t="s">
        <v>242</v>
      </c>
      <c r="J171" s="109" t="s">
        <v>166</v>
      </c>
      <c r="K171" s="553" t="s">
        <v>798</v>
      </c>
      <c r="L171" s="59"/>
    </row>
    <row r="172" spans="4:15">
      <c r="E172" s="21" t="str">
        <f t="shared" si="4"/>
        <v>Third place</v>
      </c>
      <c r="F172" s="110" t="s">
        <v>152</v>
      </c>
      <c r="G172" s="111" t="s">
        <v>394</v>
      </c>
      <c r="H172" s="109" t="s">
        <v>395</v>
      </c>
      <c r="I172" s="112" t="s">
        <v>243</v>
      </c>
      <c r="J172" s="109" t="s">
        <v>167</v>
      </c>
      <c r="K172" s="553" t="s">
        <v>799</v>
      </c>
      <c r="L172" s="59"/>
    </row>
    <row r="173" spans="4:15">
      <c r="E173" s="21" t="str">
        <f t="shared" si="4"/>
        <v>Final</v>
      </c>
      <c r="F173" s="110" t="s">
        <v>55</v>
      </c>
      <c r="G173" s="111" t="s">
        <v>55</v>
      </c>
      <c r="H173" s="109" t="s">
        <v>168</v>
      </c>
      <c r="I173" s="112" t="s">
        <v>55</v>
      </c>
      <c r="J173" s="109" t="s">
        <v>168</v>
      </c>
      <c r="K173" s="553" t="s">
        <v>168</v>
      </c>
      <c r="L173" s="59"/>
    </row>
    <row r="174" spans="4:15">
      <c r="E174" s="21" t="str">
        <f t="shared" si="4"/>
        <v>Rating</v>
      </c>
      <c r="F174" s="110" t="s">
        <v>1840</v>
      </c>
      <c r="G174" s="111" t="s">
        <v>1844</v>
      </c>
      <c r="H174" s="109" t="s">
        <v>1843</v>
      </c>
      <c r="I174" s="112" t="s">
        <v>1842</v>
      </c>
      <c r="J174" s="109" t="s">
        <v>1839</v>
      </c>
      <c r="K174" s="553" t="s">
        <v>1841</v>
      </c>
      <c r="L174" s="59"/>
    </row>
    <row r="175" spans="4:15">
      <c r="E175" s="21" t="str">
        <f t="shared" si="4"/>
        <v>Penalty shoot-out:</v>
      </c>
      <c r="F175" s="110" t="s">
        <v>542</v>
      </c>
      <c r="G175" s="111" t="s">
        <v>543</v>
      </c>
      <c r="H175" s="109" t="s">
        <v>544</v>
      </c>
      <c r="I175" s="112" t="s">
        <v>545</v>
      </c>
      <c r="J175" s="109" t="s">
        <v>546</v>
      </c>
      <c r="K175" s="553" t="s">
        <v>800</v>
      </c>
      <c r="L175" s="59"/>
    </row>
    <row r="176" spans="4:15">
      <c r="E176" s="21" t="str">
        <f t="shared" si="4"/>
        <v>Name</v>
      </c>
      <c r="F176" s="110" t="s">
        <v>403</v>
      </c>
      <c r="G176" s="111" t="s">
        <v>646</v>
      </c>
      <c r="H176" s="109" t="s">
        <v>645</v>
      </c>
      <c r="I176" s="112" t="s">
        <v>644</v>
      </c>
      <c r="J176" s="109" t="s">
        <v>403</v>
      </c>
      <c r="K176" s="553" t="s">
        <v>801</v>
      </c>
      <c r="L176" s="59"/>
    </row>
    <row r="177" spans="5:12" ht="41.25" customHeight="1">
      <c r="E177" s="21" t="str">
        <f t="shared" si="4"/>
        <v>Group combination:</v>
      </c>
      <c r="F177" s="245" t="s">
        <v>1083</v>
      </c>
      <c r="G177" s="246" t="s">
        <v>1084</v>
      </c>
      <c r="H177" s="247" t="s">
        <v>1085</v>
      </c>
      <c r="I177" s="248" t="s">
        <v>1086</v>
      </c>
      <c r="J177" s="247" t="s">
        <v>1087</v>
      </c>
      <c r="K177" s="558" t="s">
        <v>1088</v>
      </c>
      <c r="L177" s="249"/>
    </row>
    <row r="178" spans="5:12">
      <c r="E178" s="21" t="str">
        <f t="shared" si="4"/>
        <v>First in Group</v>
      </c>
      <c r="F178" s="245" t="s">
        <v>1089</v>
      </c>
      <c r="G178" s="246" t="s">
        <v>1090</v>
      </c>
      <c r="H178" s="247" t="s">
        <v>1091</v>
      </c>
      <c r="I178" s="248" t="s">
        <v>1092</v>
      </c>
      <c r="J178" s="247" t="s">
        <v>1093</v>
      </c>
      <c r="K178" s="558" t="s">
        <v>1094</v>
      </c>
      <c r="L178" s="249"/>
    </row>
    <row r="179" spans="5:12" ht="32.25" customHeight="1">
      <c r="E179" s="21" t="str">
        <f t="shared" si="4"/>
        <v>against third of Group</v>
      </c>
      <c r="F179" s="245" t="s">
        <v>1095</v>
      </c>
      <c r="G179" s="246" t="s">
        <v>1096</v>
      </c>
      <c r="H179" s="247" t="s">
        <v>1097</v>
      </c>
      <c r="I179" s="248" t="s">
        <v>1098</v>
      </c>
      <c r="J179" s="247" t="s">
        <v>1099</v>
      </c>
      <c r="K179" s="558" t="s">
        <v>1100</v>
      </c>
      <c r="L179" s="249"/>
    </row>
    <row r="180" spans="5:12">
      <c r="E180" s="21" t="str">
        <f t="shared" si="4"/>
        <v>Third in the group</v>
      </c>
      <c r="F180" s="110" t="s">
        <v>1121</v>
      </c>
      <c r="G180" s="111" t="s">
        <v>1122</v>
      </c>
      <c r="H180" s="109" t="s">
        <v>1123</v>
      </c>
      <c r="I180" s="112" t="s">
        <v>1124</v>
      </c>
      <c r="J180" s="109" t="s">
        <v>1125</v>
      </c>
      <c r="K180" s="553" t="s">
        <v>1126</v>
      </c>
      <c r="L180" s="59"/>
    </row>
    <row r="181" spans="5:12">
      <c r="E181" s="21" t="str">
        <f t="shared" si="4"/>
        <v>Grp</v>
      </c>
      <c r="F181" s="110" t="s">
        <v>1110</v>
      </c>
      <c r="G181" s="111" t="s">
        <v>1110</v>
      </c>
      <c r="H181" s="109" t="s">
        <v>1110</v>
      </c>
      <c r="I181" s="112" t="s">
        <v>1110</v>
      </c>
      <c r="J181" s="109" t="s">
        <v>1110</v>
      </c>
      <c r="K181" s="553" t="s">
        <v>1110</v>
      </c>
      <c r="L181" s="59"/>
    </row>
    <row r="182" spans="5:12" ht="30" customHeight="1">
      <c r="E182" s="463" t="str">
        <f t="shared" si="4"/>
        <v>Group combination:</v>
      </c>
      <c r="F182" s="245" t="s">
        <v>1083</v>
      </c>
      <c r="G182" s="246" t="s">
        <v>1084</v>
      </c>
      <c r="H182" s="247" t="s">
        <v>1085</v>
      </c>
      <c r="I182" s="248" t="s">
        <v>1086</v>
      </c>
      <c r="J182" s="247" t="s">
        <v>1622</v>
      </c>
      <c r="K182" s="558" t="s">
        <v>1623</v>
      </c>
      <c r="L182" s="249"/>
    </row>
    <row r="183" spans="5:12">
      <c r="E183" s="21" t="str">
        <f t="shared" si="4"/>
        <v>Not qualified:</v>
      </c>
      <c r="F183" s="110" t="s">
        <v>1624</v>
      </c>
      <c r="G183" s="111" t="s">
        <v>1625</v>
      </c>
      <c r="H183" s="109" t="s">
        <v>1626</v>
      </c>
      <c r="I183" s="112" t="s">
        <v>1627</v>
      </c>
      <c r="J183" s="109" t="s">
        <v>1628</v>
      </c>
      <c r="K183" s="553" t="s">
        <v>1629</v>
      </c>
      <c r="L183" s="59"/>
    </row>
    <row r="184" spans="5:12">
      <c r="E184" s="21" t="str">
        <f t="shared" si="4"/>
        <v>TV channel</v>
      </c>
      <c r="F184" s="110" t="s">
        <v>1714</v>
      </c>
      <c r="G184" s="111" t="s">
        <v>1715</v>
      </c>
      <c r="H184" s="109" t="s">
        <v>1716</v>
      </c>
      <c r="I184" s="112" t="s">
        <v>1717</v>
      </c>
      <c r="J184" s="109" t="s">
        <v>1713</v>
      </c>
      <c r="K184" s="553" t="s">
        <v>1718</v>
      </c>
      <c r="L184" s="59"/>
    </row>
    <row r="185" spans="5:12">
      <c r="E185" s="21" t="str">
        <f t="shared" si="4"/>
        <v>Venue</v>
      </c>
      <c r="F185" s="110" t="s">
        <v>392</v>
      </c>
      <c r="G185" s="111" t="s">
        <v>1719</v>
      </c>
      <c r="H185" s="109" t="s">
        <v>1720</v>
      </c>
      <c r="I185" s="112" t="s">
        <v>1721</v>
      </c>
      <c r="J185" s="109" t="s">
        <v>1722</v>
      </c>
      <c r="K185" s="553" t="s">
        <v>1723</v>
      </c>
      <c r="L185" s="59"/>
    </row>
    <row r="186" spans="5:12">
      <c r="E186" s="21" t="str">
        <f t="shared" si="4"/>
        <v>FIFA Rank</v>
      </c>
      <c r="F186" s="110" t="s">
        <v>1846</v>
      </c>
      <c r="G186" s="111" t="s">
        <v>1847</v>
      </c>
      <c r="H186" s="109" t="s">
        <v>1848</v>
      </c>
      <c r="I186" s="112" t="s">
        <v>1848</v>
      </c>
      <c r="J186" s="109" t="s">
        <v>1845</v>
      </c>
      <c r="K186" s="553" t="s">
        <v>1849</v>
      </c>
      <c r="L186" s="59"/>
    </row>
    <row r="187" spans="5:12">
      <c r="E187" s="21">
        <f t="shared" si="4"/>
        <v>0</v>
      </c>
      <c r="F187" s="110"/>
      <c r="G187" s="111"/>
      <c r="H187" s="109"/>
      <c r="I187" s="112"/>
      <c r="J187" s="109"/>
      <c r="K187" s="553"/>
      <c r="L187" s="59"/>
    </row>
    <row r="188" spans="5:12" ht="28.8">
      <c r="E188" s="21"/>
      <c r="F188" s="64" t="s">
        <v>193</v>
      </c>
      <c r="G188" s="40"/>
      <c r="H188" s="40"/>
      <c r="I188" s="40"/>
      <c r="J188" s="40"/>
      <c r="K188" s="550"/>
      <c r="L188" s="65"/>
    </row>
    <row r="189" spans="5:12" ht="54.75" customHeight="1">
      <c r="E189" s="21" t="str">
        <f t="shared" si="4"/>
        <v>Groups with fair play valuation:</v>
      </c>
      <c r="F189" s="121" t="s">
        <v>1731</v>
      </c>
      <c r="G189" s="122" t="s">
        <v>1730</v>
      </c>
      <c r="H189" s="123" t="s">
        <v>1729</v>
      </c>
      <c r="I189" s="124" t="s">
        <v>1728</v>
      </c>
      <c r="J189" s="123" t="s">
        <v>1726</v>
      </c>
      <c r="K189" s="558" t="s">
        <v>1727</v>
      </c>
      <c r="L189" s="66"/>
    </row>
    <row r="190" spans="5:12" ht="51.75" customHeight="1">
      <c r="E190" s="21" t="str">
        <f t="shared" si="4"/>
        <v>The placement has been clarified in all groups.</v>
      </c>
      <c r="F190" s="121" t="s">
        <v>280</v>
      </c>
      <c r="G190" s="122" t="s">
        <v>283</v>
      </c>
      <c r="H190" s="123" t="s">
        <v>282</v>
      </c>
      <c r="I190" s="124" t="s">
        <v>281</v>
      </c>
      <c r="J190" s="123" t="s">
        <v>279</v>
      </c>
      <c r="K190" s="558" t="s">
        <v>802</v>
      </c>
      <c r="L190" s="66"/>
    </row>
    <row r="191" spans="5:12" ht="16.5" customHeight="1">
      <c r="E191" s="21" t="str">
        <f t="shared" si="4"/>
        <v xml:space="preserve"> and </v>
      </c>
      <c r="F191" s="117" t="s">
        <v>309</v>
      </c>
      <c r="G191" s="118" t="s">
        <v>310</v>
      </c>
      <c r="H191" s="119" t="s">
        <v>311</v>
      </c>
      <c r="I191" s="120" t="s">
        <v>312</v>
      </c>
      <c r="J191" s="125" t="s">
        <v>313</v>
      </c>
      <c r="K191" s="558" t="s">
        <v>803</v>
      </c>
      <c r="L191" s="84"/>
    </row>
    <row r="192" spans="5:12" ht="20.25" customHeight="1">
      <c r="E192" s="21" t="str">
        <f t="shared" si="4"/>
        <v>Invalid result!</v>
      </c>
      <c r="F192" s="126" t="s">
        <v>274</v>
      </c>
      <c r="G192" s="127" t="s">
        <v>276</v>
      </c>
      <c r="H192" s="128" t="s">
        <v>275</v>
      </c>
      <c r="I192" s="129" t="s">
        <v>277</v>
      </c>
      <c r="J192" s="128" t="s">
        <v>273</v>
      </c>
      <c r="K192" s="558" t="s">
        <v>804</v>
      </c>
      <c r="L192" s="67"/>
    </row>
    <row r="193" spans="5:12" ht="141.75" customHeight="1">
      <c r="E193" s="21" t="str">
        <f t="shared" si="4"/>
        <v>Here, the penalty points for the fair play rating can be entered.</v>
      </c>
      <c r="F193" s="130" t="s">
        <v>1872</v>
      </c>
      <c r="G193" s="131" t="s">
        <v>1873</v>
      </c>
      <c r="H193" s="132" t="s">
        <v>1874</v>
      </c>
      <c r="I193" s="133" t="s">
        <v>1875</v>
      </c>
      <c r="J193" s="132" t="s">
        <v>1876</v>
      </c>
      <c r="K193" s="558" t="s">
        <v>1877</v>
      </c>
      <c r="L193" s="102"/>
    </row>
    <row r="194" spans="5:12" ht="35.25" customHeight="1">
      <c r="E194" s="21" t="str">
        <f t="shared" si="4"/>
        <v>Click here and
choose time zone:</v>
      </c>
      <c r="F194" s="130" t="s">
        <v>286</v>
      </c>
      <c r="G194" s="131" t="s">
        <v>384</v>
      </c>
      <c r="H194" s="132" t="s">
        <v>389</v>
      </c>
      <c r="I194" s="133" t="s">
        <v>388</v>
      </c>
      <c r="J194" s="149" t="s">
        <v>382</v>
      </c>
      <c r="K194" s="558" t="s">
        <v>805</v>
      </c>
      <c r="L194" s="102"/>
    </row>
    <row r="195" spans="5:12" ht="36.75" customHeight="1">
      <c r="E195" s="21" t="str">
        <f t="shared" si="4"/>
        <v>Time zone of
the host country:</v>
      </c>
      <c r="F195" s="130" t="s">
        <v>397</v>
      </c>
      <c r="G195" s="131" t="s">
        <v>398</v>
      </c>
      <c r="H195" s="132" t="s">
        <v>400</v>
      </c>
      <c r="I195" s="133" t="s">
        <v>401</v>
      </c>
      <c r="J195" s="149" t="s">
        <v>399</v>
      </c>
      <c r="K195" s="558" t="s">
        <v>806</v>
      </c>
      <c r="L195" s="102"/>
    </row>
    <row r="196" spans="5:12" ht="38.25" customHeight="1">
      <c r="E196" s="21" t="str">
        <f t="shared" si="4"/>
        <v>Click here and choose language:</v>
      </c>
      <c r="F196" s="130" t="s">
        <v>113</v>
      </c>
      <c r="G196" s="131" t="s">
        <v>385</v>
      </c>
      <c r="H196" s="132" t="s">
        <v>386</v>
      </c>
      <c r="I196" s="133" t="s">
        <v>387</v>
      </c>
      <c r="J196" s="149" t="s">
        <v>383</v>
      </c>
      <c r="K196" s="558" t="s">
        <v>807</v>
      </c>
      <c r="L196" s="102"/>
    </row>
    <row r="197" spans="5:12" ht="16.5" customHeight="1">
      <c r="E197" s="21" t="str">
        <f t="shared" si="4"/>
        <v xml:space="preserve"> - </v>
      </c>
      <c r="F197" s="117" t="s">
        <v>364</v>
      </c>
      <c r="G197" s="118" t="s">
        <v>364</v>
      </c>
      <c r="H197" s="119" t="s">
        <v>364</v>
      </c>
      <c r="I197" s="120" t="s">
        <v>364</v>
      </c>
      <c r="J197" s="125" t="s">
        <v>363</v>
      </c>
      <c r="K197" s="558" t="s">
        <v>363</v>
      </c>
      <c r="L197" s="84"/>
    </row>
    <row r="198" spans="5:12" ht="96" customHeight="1">
      <c r="E198" s="21" t="str">
        <f t="shared" si="4"/>
        <v>For daylight saving time, the time zone must be adjusted accordingly (e.g. UTC+2 instead of UTC+1)</v>
      </c>
      <c r="F198" s="130" t="s">
        <v>1039</v>
      </c>
      <c r="G198" s="131" t="s">
        <v>1040</v>
      </c>
      <c r="H198" s="132" t="s">
        <v>1041</v>
      </c>
      <c r="I198" s="133" t="s">
        <v>1042</v>
      </c>
      <c r="J198" s="149" t="s">
        <v>1043</v>
      </c>
      <c r="K198" s="358" t="s">
        <v>1044</v>
      </c>
      <c r="L198" s="102"/>
    </row>
    <row r="199" spans="5:12" ht="129" customHeight="1">
      <c r="E199" s="21" t="str">
        <f t="shared" si="4"/>
        <v>A red dot means that the fair play rating or the FIFA world ranking will determine this team's placement</v>
      </c>
      <c r="F199" s="130" t="s">
        <v>1826</v>
      </c>
      <c r="G199" s="131" t="s">
        <v>1827</v>
      </c>
      <c r="H199" s="132" t="s">
        <v>1829</v>
      </c>
      <c r="I199" s="133" t="s">
        <v>1828</v>
      </c>
      <c r="J199" s="149" t="s">
        <v>1825</v>
      </c>
      <c r="K199" s="358" t="s">
        <v>1830</v>
      </c>
      <c r="L199" s="102"/>
    </row>
    <row r="200" spans="5:12" ht="18" customHeight="1">
      <c r="E200" s="21">
        <f t="shared" si="4"/>
        <v>0</v>
      </c>
      <c r="F200" s="130"/>
      <c r="G200" s="131"/>
      <c r="H200" s="132"/>
      <c r="I200" s="133"/>
      <c r="J200" s="149"/>
      <c r="K200" s="358"/>
      <c r="L200" s="102"/>
    </row>
    <row r="201" spans="5:12" ht="15" thickBot="1">
      <c r="E201" s="21">
        <f t="shared" si="4"/>
        <v>0</v>
      </c>
      <c r="F201" s="134"/>
      <c r="G201" s="135"/>
      <c r="H201" s="136"/>
      <c r="I201" s="137"/>
      <c r="J201" s="138"/>
      <c r="K201" s="554"/>
      <c r="L201" s="103"/>
    </row>
    <row r="202" spans="5:12" ht="15.6" thickTop="1" thickBot="1">
      <c r="E202" s="21"/>
      <c r="K202" s="550"/>
    </row>
    <row r="203" spans="5:12" ht="29.4" thickTop="1">
      <c r="E203" s="21"/>
      <c r="F203" s="61" t="s">
        <v>561</v>
      </c>
      <c r="G203" s="223"/>
      <c r="H203" s="223"/>
      <c r="I203" s="223"/>
      <c r="J203" s="223"/>
      <c r="K203" s="557"/>
      <c r="L203" s="224"/>
    </row>
    <row r="204" spans="5:12">
      <c r="E204" s="21" t="str">
        <f t="shared" si="4"/>
        <v>Predictions</v>
      </c>
      <c r="F204" s="110" t="s">
        <v>561</v>
      </c>
      <c r="G204" s="111" t="s">
        <v>602</v>
      </c>
      <c r="H204" s="109" t="s">
        <v>601</v>
      </c>
      <c r="I204" s="112" t="s">
        <v>600</v>
      </c>
      <c r="J204" s="109" t="s">
        <v>612</v>
      </c>
      <c r="K204" s="558" t="s">
        <v>808</v>
      </c>
      <c r="L204" s="84"/>
    </row>
    <row r="205" spans="5:12">
      <c r="E205" s="21" t="str">
        <f t="shared" si="4"/>
        <v>Correct Results</v>
      </c>
      <c r="F205" s="110" t="s">
        <v>562</v>
      </c>
      <c r="G205" s="111" t="s">
        <v>597</v>
      </c>
      <c r="H205" s="109" t="s">
        <v>598</v>
      </c>
      <c r="I205" s="112" t="s">
        <v>599</v>
      </c>
      <c r="J205" s="109" t="s">
        <v>565</v>
      </c>
      <c r="K205" s="558" t="s">
        <v>809</v>
      </c>
      <c r="L205" s="84"/>
    </row>
    <row r="206" spans="5:12">
      <c r="E206" s="21" t="str">
        <f t="shared" si="4"/>
        <v>Result</v>
      </c>
      <c r="F206" s="110" t="s">
        <v>581</v>
      </c>
      <c r="G206" s="111" t="s">
        <v>596</v>
      </c>
      <c r="H206" s="109" t="s">
        <v>595</v>
      </c>
      <c r="I206" s="112" t="s">
        <v>594</v>
      </c>
      <c r="J206" s="109" t="s">
        <v>582</v>
      </c>
      <c r="K206" s="558" t="s">
        <v>810</v>
      </c>
      <c r="L206" s="84"/>
    </row>
    <row r="207" spans="5:12">
      <c r="E207" s="21" t="str">
        <f t="shared" si="4"/>
        <v>Points:</v>
      </c>
      <c r="F207" s="110" t="s">
        <v>1699</v>
      </c>
      <c r="G207" s="111" t="s">
        <v>1701</v>
      </c>
      <c r="H207" s="109" t="s">
        <v>1702</v>
      </c>
      <c r="I207" s="112" t="s">
        <v>1699</v>
      </c>
      <c r="J207" s="109" t="s">
        <v>1698</v>
      </c>
      <c r="K207" s="558" t="s">
        <v>1700</v>
      </c>
      <c r="L207" s="84"/>
    </row>
    <row r="208" spans="5:12">
      <c r="E208" s="21" t="str">
        <f t="shared" si="4"/>
        <v>Sum:</v>
      </c>
      <c r="F208" s="110" t="s">
        <v>189</v>
      </c>
      <c r="G208" s="111" t="s">
        <v>593</v>
      </c>
      <c r="H208" s="109" t="s">
        <v>592</v>
      </c>
      <c r="I208" s="112" t="s">
        <v>593</v>
      </c>
      <c r="J208" s="109" t="s">
        <v>586</v>
      </c>
      <c r="K208" s="558" t="s">
        <v>811</v>
      </c>
      <c r="L208" s="84"/>
    </row>
    <row r="209" spans="5:12">
      <c r="E209" s="21" t="str">
        <f t="shared" si="4"/>
        <v>Result</v>
      </c>
      <c r="F209" s="110" t="s">
        <v>581</v>
      </c>
      <c r="G209" s="111" t="s">
        <v>659</v>
      </c>
      <c r="H209" s="109" t="s">
        <v>658</v>
      </c>
      <c r="I209" s="112" t="s">
        <v>657</v>
      </c>
      <c r="J209" s="109" t="s">
        <v>582</v>
      </c>
      <c r="K209" s="558" t="s">
        <v>659</v>
      </c>
      <c r="L209" s="84"/>
    </row>
    <row r="210" spans="5:12">
      <c r="E210" s="21" t="str">
        <f t="shared" si="4"/>
        <v>W/D/L</v>
      </c>
      <c r="F210" s="110" t="s">
        <v>653</v>
      </c>
      <c r="G210" s="111" t="s">
        <v>654</v>
      </c>
      <c r="H210" s="109" t="s">
        <v>655</v>
      </c>
      <c r="I210" s="112" t="s">
        <v>656</v>
      </c>
      <c r="J210" s="109" t="s">
        <v>652</v>
      </c>
      <c r="K210" s="558" t="s">
        <v>812</v>
      </c>
      <c r="L210" s="84"/>
    </row>
    <row r="211" spans="5:12">
      <c r="E211" s="21" t="str">
        <f t="shared" si="4"/>
        <v>GD</v>
      </c>
      <c r="F211" s="110" t="s">
        <v>190</v>
      </c>
      <c r="G211" s="111" t="s">
        <v>662</v>
      </c>
      <c r="H211" s="109" t="s">
        <v>660</v>
      </c>
      <c r="I211" s="112" t="s">
        <v>661</v>
      </c>
      <c r="J211" s="109" t="s">
        <v>663</v>
      </c>
      <c r="K211" s="558" t="s">
        <v>838</v>
      </c>
      <c r="L211" s="84"/>
    </row>
    <row r="212" spans="5:12">
      <c r="E212" s="21" t="str">
        <f t="shared" si="4"/>
        <v>exact</v>
      </c>
      <c r="F212" s="110" t="s">
        <v>584</v>
      </c>
      <c r="G212" s="111" t="s">
        <v>587</v>
      </c>
      <c r="H212" s="109" t="s">
        <v>588</v>
      </c>
      <c r="I212" s="112" t="s">
        <v>587</v>
      </c>
      <c r="J212" s="109" t="s">
        <v>583</v>
      </c>
      <c r="K212" s="558" t="s">
        <v>584</v>
      </c>
      <c r="L212" s="84"/>
    </row>
    <row r="213" spans="5:12">
      <c r="E213" s="21" t="str">
        <f t="shared" si="4"/>
        <v>teams</v>
      </c>
      <c r="F213" s="110" t="s">
        <v>585</v>
      </c>
      <c r="G213" s="111" t="s">
        <v>589</v>
      </c>
      <c r="H213" s="109" t="s">
        <v>590</v>
      </c>
      <c r="I213" s="112" t="s">
        <v>591</v>
      </c>
      <c r="J213" s="109" t="s">
        <v>307</v>
      </c>
      <c r="K213" s="558" t="s">
        <v>585</v>
      </c>
      <c r="L213" s="84"/>
    </row>
    <row r="214" spans="5:12">
      <c r="E214" s="21" t="str">
        <f t="shared" ref="E214" si="5">IF($C$3,F214,IF($C$4,G214,IF($C$5,H214,IF($C$6,I214,IF($C$7,J214,IF($C$8,K214,IF(L214&lt;&gt;"",L214,F214)))))))</f>
        <v>Round of 32</v>
      </c>
      <c r="F214" s="110" t="s">
        <v>897</v>
      </c>
      <c r="G214" s="111" t="s">
        <v>898</v>
      </c>
      <c r="H214" s="109" t="s">
        <v>900</v>
      </c>
      <c r="I214" s="112" t="s">
        <v>901</v>
      </c>
      <c r="J214" s="109" t="s">
        <v>896</v>
      </c>
      <c r="K214" s="558" t="s">
        <v>899</v>
      </c>
      <c r="L214" s="84"/>
    </row>
    <row r="215" spans="5:12">
      <c r="E215" s="21" t="str">
        <f t="shared" ref="E215:E247" si="6">IF($C$3,F215,IF($C$4,G215,IF($C$5,H215,IF($C$6,I215,IF($C$7,J215,IF($C$8,K215,IF(L215&lt;&gt;"",L215,F215)))))))</f>
        <v>Round of 16</v>
      </c>
      <c r="F215" s="110" t="s">
        <v>566</v>
      </c>
      <c r="G215" s="111" t="s">
        <v>567</v>
      </c>
      <c r="H215" s="109" t="s">
        <v>568</v>
      </c>
      <c r="I215" s="112" t="s">
        <v>569</v>
      </c>
      <c r="J215" s="109" t="s">
        <v>570</v>
      </c>
      <c r="K215" s="558" t="s">
        <v>813</v>
      </c>
      <c r="L215" s="84"/>
    </row>
    <row r="216" spans="5:12">
      <c r="E216" s="21" t="str">
        <f t="shared" si="6"/>
        <v>Quarter final</v>
      </c>
      <c r="F216" s="146" t="s">
        <v>571</v>
      </c>
      <c r="G216" s="111" t="s">
        <v>572</v>
      </c>
      <c r="H216" s="109" t="s">
        <v>573</v>
      </c>
      <c r="I216" s="112" t="s">
        <v>574</v>
      </c>
      <c r="J216" s="109" t="s">
        <v>575</v>
      </c>
      <c r="K216" s="558" t="s">
        <v>814</v>
      </c>
      <c r="L216" s="84"/>
    </row>
    <row r="217" spans="5:12">
      <c r="E217" s="21" t="str">
        <f t="shared" si="6"/>
        <v>Semi-Final</v>
      </c>
      <c r="F217" s="110" t="s">
        <v>576</v>
      </c>
      <c r="G217" s="111" t="s">
        <v>577</v>
      </c>
      <c r="H217" s="109" t="s">
        <v>578</v>
      </c>
      <c r="I217" s="112" t="s">
        <v>579</v>
      </c>
      <c r="J217" s="109" t="s">
        <v>580</v>
      </c>
      <c r="K217" s="558" t="s">
        <v>815</v>
      </c>
      <c r="L217" s="84"/>
    </row>
    <row r="218" spans="5:12">
      <c r="E218" s="21" t="str">
        <f t="shared" si="6"/>
        <v>Third place</v>
      </c>
      <c r="F218" s="110" t="s">
        <v>152</v>
      </c>
      <c r="G218" s="111" t="s">
        <v>394</v>
      </c>
      <c r="H218" s="109" t="s">
        <v>395</v>
      </c>
      <c r="I218" s="112" t="s">
        <v>243</v>
      </c>
      <c r="J218" s="109" t="s">
        <v>167</v>
      </c>
      <c r="K218" s="558" t="s">
        <v>799</v>
      </c>
      <c r="L218" s="84"/>
    </row>
    <row r="219" spans="5:12">
      <c r="E219" s="21" t="str">
        <f t="shared" si="6"/>
        <v>Final</v>
      </c>
      <c r="F219" s="110" t="s">
        <v>55</v>
      </c>
      <c r="G219" s="111" t="s">
        <v>55</v>
      </c>
      <c r="H219" s="109" t="s">
        <v>168</v>
      </c>
      <c r="I219" s="112" t="s">
        <v>55</v>
      </c>
      <c r="J219" s="109" t="s">
        <v>168</v>
      </c>
      <c r="K219" s="558" t="s">
        <v>168</v>
      </c>
      <c r="L219" s="84"/>
    </row>
    <row r="220" spans="5:12">
      <c r="E220" s="21" t="str">
        <f t="shared" si="6"/>
        <v>World Champion</v>
      </c>
      <c r="F220" s="174" t="s">
        <v>1013</v>
      </c>
      <c r="G220" s="108" t="s">
        <v>1014</v>
      </c>
      <c r="H220" s="175" t="s">
        <v>1015</v>
      </c>
      <c r="I220" s="176" t="s">
        <v>1016</v>
      </c>
      <c r="J220" s="175" t="s">
        <v>1017</v>
      </c>
      <c r="K220" s="558" t="s">
        <v>1018</v>
      </c>
      <c r="L220" s="244"/>
    </row>
    <row r="221" spans="5:12">
      <c r="E221" s="21" t="str">
        <f t="shared" si="6"/>
        <v>Hint</v>
      </c>
      <c r="F221" s="174" t="s">
        <v>603</v>
      </c>
      <c r="G221" s="108" t="s">
        <v>605</v>
      </c>
      <c r="H221" s="175" t="s">
        <v>606</v>
      </c>
      <c r="I221" s="176" t="s">
        <v>607</v>
      </c>
      <c r="J221" s="175" t="s">
        <v>604</v>
      </c>
      <c r="K221" s="558" t="s">
        <v>816</v>
      </c>
      <c r="L221" s="244"/>
    </row>
    <row r="222" spans="5:12">
      <c r="E222" s="21" t="str">
        <f t="shared" si="6"/>
        <v>Factors</v>
      </c>
      <c r="F222" s="174" t="s">
        <v>557</v>
      </c>
      <c r="G222" s="108" t="s">
        <v>611</v>
      </c>
      <c r="H222" s="175" t="s">
        <v>610</v>
      </c>
      <c r="I222" s="176" t="s">
        <v>609</v>
      </c>
      <c r="J222" s="175" t="s">
        <v>608</v>
      </c>
      <c r="K222" s="558" t="s">
        <v>817</v>
      </c>
      <c r="L222" s="244"/>
    </row>
    <row r="223" spans="5:12">
      <c r="E223" s="21" t="str">
        <f t="shared" si="6"/>
        <v>Settings</v>
      </c>
      <c r="F223" s="174" t="s">
        <v>669</v>
      </c>
      <c r="G223" s="108" t="s">
        <v>671</v>
      </c>
      <c r="H223" s="175" t="s">
        <v>672</v>
      </c>
      <c r="I223" s="176" t="s">
        <v>673</v>
      </c>
      <c r="J223" s="175" t="s">
        <v>670</v>
      </c>
      <c r="K223" s="558" t="s">
        <v>818</v>
      </c>
      <c r="L223" s="244"/>
    </row>
    <row r="224" spans="5:12">
      <c r="E224" s="21" t="str">
        <f t="shared" si="6"/>
        <v>many g.</v>
      </c>
      <c r="F224" s="110" t="s">
        <v>668</v>
      </c>
      <c r="G224" s="111" t="s">
        <v>667</v>
      </c>
      <c r="H224" s="109" t="s">
        <v>664</v>
      </c>
      <c r="I224" s="112" t="s">
        <v>665</v>
      </c>
      <c r="J224" s="109" t="s">
        <v>666</v>
      </c>
      <c r="K224" s="558" t="s">
        <v>819</v>
      </c>
      <c r="L224" s="244"/>
    </row>
    <row r="225" spans="5:12" ht="31.5" customHeight="1">
      <c r="E225" s="21" t="str">
        <f t="shared" si="6"/>
        <v>Won/Draw/Loss:</v>
      </c>
      <c r="F225" s="130" t="s">
        <v>703</v>
      </c>
      <c r="G225" s="131" t="s">
        <v>702</v>
      </c>
      <c r="H225" s="132" t="s">
        <v>701</v>
      </c>
      <c r="I225" s="133" t="s">
        <v>700</v>
      </c>
      <c r="J225" s="132" t="s">
        <v>699</v>
      </c>
      <c r="K225" s="558" t="s">
        <v>820</v>
      </c>
      <c r="L225" s="102"/>
    </row>
    <row r="226" spans="5:12" ht="15" customHeight="1">
      <c r="E226" s="21" t="str">
        <f t="shared" si="6"/>
        <v>goal difference:</v>
      </c>
      <c r="F226" s="130" t="s">
        <v>628</v>
      </c>
      <c r="G226" s="131" t="s">
        <v>629</v>
      </c>
      <c r="H226" s="132" t="s">
        <v>630</v>
      </c>
      <c r="I226" s="133" t="s">
        <v>631</v>
      </c>
      <c r="J226" s="132" t="s">
        <v>632</v>
      </c>
      <c r="K226" s="558" t="s">
        <v>821</v>
      </c>
      <c r="L226" s="102"/>
    </row>
    <row r="227" spans="5:12" ht="46.5" customHeight="1">
      <c r="E227" s="21" t="str">
        <f t="shared" si="6"/>
        <v>Many goals - good approximation</v>
      </c>
      <c r="F227" s="130" t="s">
        <v>706</v>
      </c>
      <c r="G227" s="131" t="s">
        <v>707</v>
      </c>
      <c r="H227" s="132" t="s">
        <v>708</v>
      </c>
      <c r="I227" s="133" t="s">
        <v>704</v>
      </c>
      <c r="J227" s="132" t="s">
        <v>705</v>
      </c>
      <c r="K227" s="558" t="s">
        <v>822</v>
      </c>
      <c r="L227" s="102"/>
    </row>
    <row r="228" spans="5:12" ht="15" customHeight="1">
      <c r="E228" s="21" t="str">
        <f t="shared" si="6"/>
        <v>goals exact:</v>
      </c>
      <c r="F228" s="130" t="s">
        <v>637</v>
      </c>
      <c r="G228" s="131" t="s">
        <v>636</v>
      </c>
      <c r="H228" s="132" t="s">
        <v>635</v>
      </c>
      <c r="I228" s="133" t="s">
        <v>634</v>
      </c>
      <c r="J228" s="132" t="s">
        <v>633</v>
      </c>
      <c r="K228" s="558" t="s">
        <v>823</v>
      </c>
      <c r="L228" s="102"/>
    </row>
    <row r="229" spans="5:12" ht="35.25" customHeight="1">
      <c r="E229" s="21" t="str">
        <f t="shared" si="6"/>
        <v>correct team (knockout phase):</v>
      </c>
      <c r="F229" s="130" t="s">
        <v>717</v>
      </c>
      <c r="G229" s="131" t="s">
        <v>716</v>
      </c>
      <c r="H229" s="132" t="s">
        <v>718</v>
      </c>
      <c r="I229" s="133" t="s">
        <v>715</v>
      </c>
      <c r="J229" s="132" t="s">
        <v>714</v>
      </c>
      <c r="K229" s="558" t="s">
        <v>824</v>
      </c>
      <c r="L229" s="102"/>
    </row>
    <row r="230" spans="5:12" ht="137.25" customHeight="1">
      <c r="E230" s="21" t="str">
        <f t="shared" si="6"/>
        <v>For example, to add ten more people, select columns HI through MG and copy them to the right. Finished.
(Remove sheet protection!)</v>
      </c>
      <c r="F230" s="130" t="s">
        <v>902</v>
      </c>
      <c r="G230" s="131" t="s">
        <v>903</v>
      </c>
      <c r="H230" s="132" t="s">
        <v>904</v>
      </c>
      <c r="I230" s="133" t="s">
        <v>905</v>
      </c>
      <c r="J230" s="132" t="s">
        <v>906</v>
      </c>
      <c r="K230" s="558" t="s">
        <v>907</v>
      </c>
      <c r="L230" s="102"/>
    </row>
    <row r="231" spans="5:12" ht="94.5" customHeight="1">
      <c r="E231" s="21" t="str">
        <f t="shared" si="6"/>
        <v>To predict the teams in the KO round, enter the team numbers in the yellow fields.</v>
      </c>
      <c r="F231" s="130" t="s">
        <v>651</v>
      </c>
      <c r="G231" s="131" t="s">
        <v>650</v>
      </c>
      <c r="H231" s="132" t="s">
        <v>649</v>
      </c>
      <c r="I231" s="133" t="s">
        <v>648</v>
      </c>
      <c r="J231" s="132" t="s">
        <v>647</v>
      </c>
      <c r="K231" s="558" t="s">
        <v>825</v>
      </c>
      <c r="L231" s="102"/>
    </row>
    <row r="232" spans="5:12" ht="109.5" customHeight="1">
      <c r="E232" s="21" t="str">
        <f t="shared" si="6"/>
        <v>The factors for the individual categories and other presettings can be selected on the 'PrSettings' worksheet.</v>
      </c>
      <c r="F232" s="130" t="s">
        <v>712</v>
      </c>
      <c r="G232" s="131" t="s">
        <v>711</v>
      </c>
      <c r="H232" s="132" t="s">
        <v>710</v>
      </c>
      <c r="I232" s="133" t="s">
        <v>713</v>
      </c>
      <c r="J232" s="132" t="s">
        <v>709</v>
      </c>
      <c r="K232" s="558" t="s">
        <v>826</v>
      </c>
      <c r="L232" s="102"/>
    </row>
    <row r="233" spans="5:12">
      <c r="E233" s="21" t="str">
        <f t="shared" si="6"/>
        <v>Access to file</v>
      </c>
      <c r="F233" s="245" t="s">
        <v>613</v>
      </c>
      <c r="G233" s="246" t="s">
        <v>615</v>
      </c>
      <c r="H233" s="247" t="s">
        <v>616</v>
      </c>
      <c r="I233" s="248" t="s">
        <v>617</v>
      </c>
      <c r="J233" s="247" t="s">
        <v>614</v>
      </c>
      <c r="K233" s="558" t="s">
        <v>827</v>
      </c>
      <c r="L233" s="249"/>
    </row>
    <row r="234" spans="5:12">
      <c r="E234" s="21" t="str">
        <f t="shared" si="6"/>
        <v>Worksheet</v>
      </c>
      <c r="F234" s="130" t="s">
        <v>619</v>
      </c>
      <c r="G234" s="131" t="s">
        <v>621</v>
      </c>
      <c r="H234" s="132" t="s">
        <v>622</v>
      </c>
      <c r="I234" s="133" t="s">
        <v>620</v>
      </c>
      <c r="J234" s="132" t="s">
        <v>618</v>
      </c>
      <c r="K234" s="558" t="s">
        <v>828</v>
      </c>
      <c r="L234" s="102"/>
    </row>
    <row r="235" spans="5:12" ht="38.25" customHeight="1">
      <c r="E235" s="21" t="str">
        <f t="shared" si="6"/>
        <v>Final/Third-Place Winner:</v>
      </c>
      <c r="F235" s="258" t="s">
        <v>623</v>
      </c>
      <c r="G235" s="259" t="s">
        <v>624</v>
      </c>
      <c r="H235" s="260" t="s">
        <v>625</v>
      </c>
      <c r="I235" s="261" t="s">
        <v>626</v>
      </c>
      <c r="J235" s="260" t="s">
        <v>627</v>
      </c>
      <c r="K235" s="558" t="s">
        <v>829</v>
      </c>
      <c r="L235" s="262"/>
    </row>
    <row r="236" spans="5:12" ht="43.2">
      <c r="E236" s="21" t="str">
        <f t="shared" si="6"/>
        <v>Points for goal difference in the event of a tie:</v>
      </c>
      <c r="F236" s="245" t="s">
        <v>676</v>
      </c>
      <c r="G236" s="246" t="s">
        <v>677</v>
      </c>
      <c r="H236" s="247" t="s">
        <v>678</v>
      </c>
      <c r="I236" s="248" t="s">
        <v>675</v>
      </c>
      <c r="J236" s="247" t="s">
        <v>674</v>
      </c>
      <c r="K236" s="558" t="s">
        <v>830</v>
      </c>
      <c r="L236" s="249"/>
    </row>
    <row r="237" spans="5:12">
      <c r="E237" s="21" t="str">
        <f t="shared" si="6"/>
        <v>yes</v>
      </c>
      <c r="F237" s="245" t="s">
        <v>681</v>
      </c>
      <c r="G237" s="246" t="s">
        <v>684</v>
      </c>
      <c r="H237" s="247" t="s">
        <v>683</v>
      </c>
      <c r="I237" s="248" t="s">
        <v>685</v>
      </c>
      <c r="J237" s="247" t="s">
        <v>679</v>
      </c>
      <c r="K237" s="558" t="s">
        <v>679</v>
      </c>
      <c r="L237" s="249"/>
    </row>
    <row r="238" spans="5:12">
      <c r="E238" s="21" t="str">
        <f t="shared" si="6"/>
        <v>no</v>
      </c>
      <c r="F238" s="245" t="s">
        <v>682</v>
      </c>
      <c r="G238" s="246" t="s">
        <v>682</v>
      </c>
      <c r="H238" s="247" t="s">
        <v>682</v>
      </c>
      <c r="I238" s="248" t="s">
        <v>686</v>
      </c>
      <c r="J238" s="247" t="s">
        <v>680</v>
      </c>
      <c r="K238" s="558" t="s">
        <v>831</v>
      </c>
      <c r="L238" s="249"/>
    </row>
    <row r="239" spans="5:12" ht="51" customHeight="1">
      <c r="E239" s="21" t="str">
        <f t="shared" si="6"/>
        <v>Minimum number for 'Many Goals' in the event of a tie:</v>
      </c>
      <c r="F239" s="130" t="s">
        <v>687</v>
      </c>
      <c r="G239" s="131" t="s">
        <v>688</v>
      </c>
      <c r="H239" s="132" t="s">
        <v>689</v>
      </c>
      <c r="I239" s="133" t="s">
        <v>696</v>
      </c>
      <c r="J239" s="132" t="s">
        <v>690</v>
      </c>
      <c r="K239" s="558" t="s">
        <v>832</v>
      </c>
      <c r="L239" s="102"/>
    </row>
    <row r="240" spans="5:12" ht="43.2">
      <c r="E240" s="21" t="str">
        <f t="shared" si="6"/>
        <v>Minimum number for a large goal difference:</v>
      </c>
      <c r="F240" s="130" t="s">
        <v>695</v>
      </c>
      <c r="G240" s="131" t="s">
        <v>694</v>
      </c>
      <c r="H240" s="132" t="s">
        <v>693</v>
      </c>
      <c r="I240" s="133" t="s">
        <v>692</v>
      </c>
      <c r="J240" s="132" t="s">
        <v>691</v>
      </c>
      <c r="K240" s="558" t="s">
        <v>833</v>
      </c>
      <c r="L240" s="102"/>
    </row>
    <row r="241" spans="5:12" ht="374.4">
      <c r="E241" s="21" t="str">
        <f t="shared" si="6"/>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130" t="s">
        <v>735</v>
      </c>
      <c r="G241" s="131" t="s">
        <v>738</v>
      </c>
      <c r="H241" s="132" t="s">
        <v>736</v>
      </c>
      <c r="I241" s="133" t="s">
        <v>737</v>
      </c>
      <c r="J241" s="132" t="s">
        <v>734</v>
      </c>
      <c r="K241" s="558" t="s">
        <v>834</v>
      </c>
      <c r="L241" s="102"/>
    </row>
    <row r="242" spans="5:12" ht="258.75" customHeight="1">
      <c r="E242" s="21" t="str">
        <f t="shared" si="6"/>
        <v>In the event of a tie, should points be awarded for goal difference?
Many are used to it. But for logical reasons these are free points because in this case the goal difference is automatically correct. In the settings above you can therefore choose 'yes' or 'no'.</v>
      </c>
      <c r="F242" s="130" t="s">
        <v>721</v>
      </c>
      <c r="G242" s="131" t="s">
        <v>722</v>
      </c>
      <c r="H242" s="132" t="s">
        <v>723</v>
      </c>
      <c r="I242" s="133" t="s">
        <v>720</v>
      </c>
      <c r="J242" s="132" t="s">
        <v>719</v>
      </c>
      <c r="K242" s="558" t="s">
        <v>835</v>
      </c>
      <c r="L242" s="102"/>
    </row>
    <row r="243" spans="5:12" ht="47.25" customHeight="1">
      <c r="E243" s="21" t="str">
        <f t="shared" si="6"/>
        <v>Minimum number for a large sum of goals:</v>
      </c>
      <c r="F243" s="130" t="s">
        <v>724</v>
      </c>
      <c r="G243" s="131" t="s">
        <v>725</v>
      </c>
      <c r="H243" s="132" t="s">
        <v>726</v>
      </c>
      <c r="I243" s="133" t="s">
        <v>727</v>
      </c>
      <c r="J243" s="132" t="s">
        <v>728</v>
      </c>
      <c r="K243" s="558" t="s">
        <v>836</v>
      </c>
      <c r="L243" s="102"/>
    </row>
    <row r="244" spans="5:12" ht="242.25" customHeight="1">
      <c r="E244" s="21" t="str">
        <f t="shared" si="6"/>
        <v>In the round of 16, quarter-finals and semi-finals, the result is predicted without a penalty shoot-out. A tie can also be entered. In the final and third-place match, the total score (including penalty shoot-outs) must be entered.</v>
      </c>
      <c r="F244" s="130" t="s">
        <v>729</v>
      </c>
      <c r="G244" s="131" t="s">
        <v>732</v>
      </c>
      <c r="H244" s="132" t="s">
        <v>730</v>
      </c>
      <c r="I244" s="133" t="s">
        <v>731</v>
      </c>
      <c r="J244" s="132" t="s">
        <v>733</v>
      </c>
      <c r="K244" s="558" t="s">
        <v>837</v>
      </c>
      <c r="L244" s="102"/>
    </row>
    <row r="245" spans="5:12" ht="18.75" customHeight="1">
      <c r="E245" s="21" t="str">
        <f t="shared" si="6"/>
        <v>Number:</v>
      </c>
      <c r="F245" s="110" t="s">
        <v>1693</v>
      </c>
      <c r="G245" s="111" t="s">
        <v>1696</v>
      </c>
      <c r="H245" s="109" t="s">
        <v>1695</v>
      </c>
      <c r="I245" s="112" t="s">
        <v>1694</v>
      </c>
      <c r="J245" s="109" t="s">
        <v>1692</v>
      </c>
      <c r="K245" s="558" t="s">
        <v>1697</v>
      </c>
      <c r="L245" s="84"/>
    </row>
    <row r="246" spans="5:12" ht="47.25" customHeight="1">
      <c r="E246" s="21">
        <f t="shared" si="6"/>
        <v>0</v>
      </c>
      <c r="F246" s="130"/>
      <c r="G246" s="131"/>
      <c r="H246" s="132"/>
      <c r="I246" s="133"/>
      <c r="J246" s="132"/>
      <c r="K246" s="553"/>
      <c r="L246" s="102"/>
    </row>
    <row r="247" spans="5:12" ht="15" thickBot="1">
      <c r="E247" s="21">
        <f t="shared" si="6"/>
        <v>0</v>
      </c>
      <c r="F247" s="239"/>
      <c r="G247" s="240"/>
      <c r="H247" s="241"/>
      <c r="I247" s="242"/>
      <c r="J247" s="241"/>
      <c r="K247" s="560"/>
      <c r="L247" s="243"/>
    </row>
    <row r="248" spans="5:12" ht="15.6" thickTop="1" thickBot="1">
      <c r="K248" s="40"/>
    </row>
    <row r="249" spans="5:12" ht="29.4" thickTop="1">
      <c r="E249" s="21"/>
      <c r="F249" s="61" t="s">
        <v>1645</v>
      </c>
      <c r="G249" s="223"/>
      <c r="H249" s="223"/>
      <c r="I249" s="223"/>
      <c r="J249" s="223"/>
      <c r="K249" s="557"/>
      <c r="L249" s="224"/>
    </row>
    <row r="250" spans="5:12">
      <c r="E250" s="21" t="str">
        <f t="shared" ref="E250:E261" si="7">IF($C$3,F250,IF($C$4,G250,IF($C$5,H250,IF($C$6,I250,IF($C$7,J250,IF($C$8,K250,IF(L250&lt;&gt;"",L250,F250)))))))</f>
        <v>Daily schedule</v>
      </c>
      <c r="F250" s="110" t="s">
        <v>1645</v>
      </c>
      <c r="G250" s="111" t="s">
        <v>1646</v>
      </c>
      <c r="H250" s="109" t="s">
        <v>1647</v>
      </c>
      <c r="I250" s="112" t="s">
        <v>1648</v>
      </c>
      <c r="J250" s="109" t="s">
        <v>1649</v>
      </c>
      <c r="K250" s="558" t="s">
        <v>1650</v>
      </c>
      <c r="L250" s="84"/>
    </row>
    <row r="251" spans="5:12">
      <c r="E251" s="21" t="str">
        <f t="shared" si="7"/>
        <v>Match No.</v>
      </c>
      <c r="F251" s="110" t="s">
        <v>393</v>
      </c>
      <c r="G251" s="111" t="s">
        <v>1651</v>
      </c>
      <c r="H251" s="109" t="s">
        <v>1652</v>
      </c>
      <c r="I251" s="112" t="s">
        <v>1653</v>
      </c>
      <c r="J251" s="109" t="s">
        <v>1654</v>
      </c>
      <c r="K251" s="558" t="s">
        <v>1655</v>
      </c>
      <c r="L251" s="84"/>
    </row>
    <row r="252" spans="5:12">
      <c r="E252" s="21" t="str">
        <f t="shared" si="7"/>
        <v>Teams</v>
      </c>
      <c r="F252" s="110" t="s">
        <v>307</v>
      </c>
      <c r="G252" s="111" t="s">
        <v>1656</v>
      </c>
      <c r="H252" s="109" t="s">
        <v>1657</v>
      </c>
      <c r="I252" s="112" t="s">
        <v>1658</v>
      </c>
      <c r="J252" s="109" t="s">
        <v>307</v>
      </c>
      <c r="K252" s="558" t="s">
        <v>307</v>
      </c>
      <c r="L252" s="84"/>
    </row>
    <row r="253" spans="5:12">
      <c r="E253" s="21" t="str">
        <f t="shared" si="7"/>
        <v>Time</v>
      </c>
      <c r="F253" s="110" t="s">
        <v>1659</v>
      </c>
      <c r="G253" s="111" t="s">
        <v>1660</v>
      </c>
      <c r="H253" s="109" t="s">
        <v>1661</v>
      </c>
      <c r="I253" s="112" t="s">
        <v>1662</v>
      </c>
      <c r="J253" s="109" t="s">
        <v>1663</v>
      </c>
      <c r="K253" s="558" t="s">
        <v>1664</v>
      </c>
      <c r="L253" s="84"/>
    </row>
    <row r="254" spans="5:12">
      <c r="E254" s="21" t="str">
        <f t="shared" si="7"/>
        <v>Team 1</v>
      </c>
      <c r="F254" s="110" t="s">
        <v>284</v>
      </c>
      <c r="G254" s="111" t="s">
        <v>1665</v>
      </c>
      <c r="H254" s="109" t="s">
        <v>1666</v>
      </c>
      <c r="I254" s="112" t="s">
        <v>1667</v>
      </c>
      <c r="J254" s="109" t="s">
        <v>284</v>
      </c>
      <c r="K254" s="558" t="s">
        <v>284</v>
      </c>
      <c r="L254" s="84"/>
    </row>
    <row r="255" spans="5:12">
      <c r="E255" s="21" t="str">
        <f t="shared" si="7"/>
        <v>Team 2</v>
      </c>
      <c r="F255" s="110" t="s">
        <v>285</v>
      </c>
      <c r="G255" s="111" t="s">
        <v>1668</v>
      </c>
      <c r="H255" s="109" t="s">
        <v>1669</v>
      </c>
      <c r="I255" s="112" t="s">
        <v>1670</v>
      </c>
      <c r="J255" s="109" t="s">
        <v>285</v>
      </c>
      <c r="K255" s="558" t="s">
        <v>285</v>
      </c>
      <c r="L255" s="84"/>
    </row>
    <row r="256" spans="5:12">
      <c r="E256" s="21" t="str">
        <f t="shared" si="7"/>
        <v>Round of 32</v>
      </c>
      <c r="F256" s="110" t="s">
        <v>897</v>
      </c>
      <c r="G256" s="111" t="s">
        <v>1688</v>
      </c>
      <c r="H256" s="109" t="s">
        <v>900</v>
      </c>
      <c r="I256" s="112" t="s">
        <v>1689</v>
      </c>
      <c r="J256" s="109" t="s">
        <v>896</v>
      </c>
      <c r="K256" s="553" t="s">
        <v>1690</v>
      </c>
      <c r="L256" s="59"/>
    </row>
    <row r="257" spans="5:12">
      <c r="E257" s="21" t="str">
        <f t="shared" si="7"/>
        <v>Round of 16</v>
      </c>
      <c r="F257" s="110" t="s">
        <v>566</v>
      </c>
      <c r="G257" s="111" t="s">
        <v>567</v>
      </c>
      <c r="H257" s="109" t="s">
        <v>568</v>
      </c>
      <c r="I257" s="112" t="s">
        <v>1671</v>
      </c>
      <c r="J257" s="109" t="s">
        <v>570</v>
      </c>
      <c r="K257" s="553" t="s">
        <v>813</v>
      </c>
      <c r="L257" s="84"/>
    </row>
    <row r="258" spans="5:12">
      <c r="E258" s="21" t="str">
        <f t="shared" si="7"/>
        <v>Quarter final</v>
      </c>
      <c r="F258" s="146" t="s">
        <v>571</v>
      </c>
      <c r="G258" s="111" t="s">
        <v>572</v>
      </c>
      <c r="H258" s="109" t="s">
        <v>573</v>
      </c>
      <c r="I258" s="112" t="s">
        <v>574</v>
      </c>
      <c r="J258" s="109" t="s">
        <v>575</v>
      </c>
      <c r="K258" s="553" t="s">
        <v>814</v>
      </c>
      <c r="L258" s="84"/>
    </row>
    <row r="259" spans="5:12">
      <c r="E259" s="21" t="str">
        <f t="shared" si="7"/>
        <v>Semi-Final</v>
      </c>
      <c r="F259" s="110" t="s">
        <v>576</v>
      </c>
      <c r="G259" s="111" t="s">
        <v>577</v>
      </c>
      <c r="H259" s="109" t="s">
        <v>578</v>
      </c>
      <c r="I259" s="112" t="s">
        <v>579</v>
      </c>
      <c r="J259" s="109" t="s">
        <v>580</v>
      </c>
      <c r="K259" s="553" t="s">
        <v>815</v>
      </c>
      <c r="L259" s="84"/>
    </row>
    <row r="260" spans="5:12">
      <c r="E260" s="21" t="str">
        <f t="shared" si="7"/>
        <v>Date</v>
      </c>
      <c r="F260" s="110" t="s">
        <v>1672</v>
      </c>
      <c r="G260" s="111" t="s">
        <v>1673</v>
      </c>
      <c r="H260" s="109" t="s">
        <v>1674</v>
      </c>
      <c r="I260" s="112" t="s">
        <v>1672</v>
      </c>
      <c r="J260" s="109" t="s">
        <v>1675</v>
      </c>
      <c r="K260" s="558" t="s">
        <v>1675</v>
      </c>
      <c r="L260" s="84"/>
    </row>
    <row r="261" spans="5:12">
      <c r="E261" s="21" t="str">
        <f t="shared" si="7"/>
        <v>Color favorites</v>
      </c>
      <c r="F261" s="110" t="s">
        <v>1676</v>
      </c>
      <c r="G261" s="111" t="s">
        <v>1677</v>
      </c>
      <c r="H261" s="109" t="s">
        <v>1678</v>
      </c>
      <c r="I261" s="112" t="s">
        <v>1679</v>
      </c>
      <c r="J261" s="109" t="s">
        <v>1680</v>
      </c>
      <c r="K261" s="558" t="s">
        <v>1681</v>
      </c>
      <c r="L261" s="84"/>
    </row>
    <row r="262" spans="5:12" ht="28.8">
      <c r="E262" s="21" t="str">
        <f>IF($C$3,F262,IF($C$4,G262,IF($C$5,H262,IF($C$6,I262,IF($C$7,J262,IF($C$8,K262,IF(L262&lt;&gt;"",L262,F262)))))))</f>
        <v>Enter the group code here</v>
      </c>
      <c r="F262" s="508" t="s">
        <v>1682</v>
      </c>
      <c r="G262" s="509" t="s">
        <v>1683</v>
      </c>
      <c r="H262" s="510" t="s">
        <v>1684</v>
      </c>
      <c r="I262" s="511" t="s">
        <v>1685</v>
      </c>
      <c r="J262" s="510" t="s">
        <v>1686</v>
      </c>
      <c r="K262" s="558" t="s">
        <v>1687</v>
      </c>
      <c r="L262" s="84"/>
    </row>
    <row r="263" spans="5:12" ht="15" thickBot="1">
      <c r="E263" s="21">
        <f>IF($C$3,F263,IF($C$4,G263,IF($C$5,H263,IF($C$6,I263,IF($C$7,J263,IF($C$8,K263,IF(L263&lt;&gt;"",L263,F263)))))))</f>
        <v>0</v>
      </c>
      <c r="F263" s="113"/>
      <c r="G263" s="114"/>
      <c r="H263" s="115"/>
      <c r="I263" s="116"/>
      <c r="J263" s="115"/>
      <c r="K263" s="561"/>
      <c r="L263" s="103"/>
    </row>
    <row r="264" spans="5:12" ht="15" thickTop="1"/>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4.4" zeroHeight="1"/>
  <cols>
    <col min="1" max="1" width="18" customWidth="1"/>
    <col min="2" max="2" width="9.6640625" hidden="1" customWidth="1"/>
    <col min="3" max="3" width="11.44140625" customWidth="1"/>
    <col min="4" max="4" width="13.109375" customWidth="1"/>
    <col min="5" max="5" width="5.109375" hidden="1" customWidth="1"/>
    <col min="6" max="6" width="11.44140625" customWidth="1"/>
    <col min="7" max="7" width="20.44140625" customWidth="1"/>
    <col min="8" max="8" width="15.5546875" customWidth="1"/>
    <col min="9" max="9" width="17" customWidth="1"/>
    <col min="10" max="10" width="14" hidden="1" customWidth="1"/>
    <col min="11" max="11" width="25.88671875" hidden="1" customWidth="1"/>
    <col min="12" max="12" width="6.109375" hidden="1" customWidth="1"/>
    <col min="13" max="13" width="22.6640625" hidden="1" customWidth="1"/>
    <col min="14" max="14" width="16.88671875" hidden="1" customWidth="1"/>
    <col min="15" max="16384" width="11.44140625" hidden="1"/>
  </cols>
  <sheetData>
    <row r="1" spans="1:17" ht="36.75" customHeight="1" thickBot="1">
      <c r="A1" s="859" t="str">
        <f>Language!$E$124</f>
        <v>Choose time zone</v>
      </c>
      <c r="B1" s="859"/>
      <c r="C1" s="859"/>
      <c r="D1" s="859"/>
      <c r="E1" s="859"/>
      <c r="F1" s="859"/>
      <c r="G1" s="341" t="str">
        <f>Language!$E$194</f>
        <v>Click here and
choose time zone:</v>
      </c>
      <c r="H1" s="343" t="s">
        <v>150</v>
      </c>
      <c r="I1" s="342" t="s">
        <v>559</v>
      </c>
      <c r="J1" s="139"/>
    </row>
    <row r="2" spans="1:17"/>
    <row r="3" spans="1:17" ht="15" thickBot="1">
      <c r="C3" s="148"/>
      <c r="D3" s="5"/>
    </row>
    <row r="4" spans="1:17">
      <c r="B4" s="140">
        <v>-12</v>
      </c>
      <c r="C4" s="189" t="s">
        <v>137</v>
      </c>
      <c r="D4" s="190" t="s">
        <v>114</v>
      </c>
      <c r="E4">
        <f>$B4/24</f>
        <v>-0.5</v>
      </c>
      <c r="F4" s="141"/>
      <c r="G4" s="943" t="str">
        <f>Language!$E$198</f>
        <v>For daylight saving time, the time zone must be adjusted accordingly (e.g. UTC+2 instead of UTC+1)</v>
      </c>
      <c r="H4" s="943"/>
      <c r="I4" s="943"/>
      <c r="J4" s="143"/>
      <c r="L4" s="22">
        <v>1</v>
      </c>
      <c r="M4" s="40" t="str">
        <f t="array" ref="M4:M19">IF(Language!$E$103:$E$118=0,"",Language!$E$103:$E$118)</f>
        <v>Vancouver</v>
      </c>
      <c r="N4" s="512" t="s">
        <v>145</v>
      </c>
      <c r="O4">
        <f>IFERROR(VLOOKUP($N4,$C$4:$E$39,3,0),0)</f>
        <v>-0.16666666666666666</v>
      </c>
      <c r="Q4" t="s">
        <v>142</v>
      </c>
    </row>
    <row r="5" spans="1:17" ht="15" customHeight="1">
      <c r="B5" s="140">
        <v>-11</v>
      </c>
      <c r="C5" s="165" t="s">
        <v>138</v>
      </c>
      <c r="D5" s="166"/>
      <c r="E5">
        <f t="shared" ref="E5:E40" si="0">$B5/24</f>
        <v>-0.45833333333333331</v>
      </c>
      <c r="G5" s="943"/>
      <c r="H5" s="943"/>
      <c r="I5" s="943"/>
      <c r="J5" s="56"/>
      <c r="K5" s="515"/>
      <c r="L5" s="22">
        <v>2</v>
      </c>
      <c r="M5" s="40" t="str">
        <v>Toronto</v>
      </c>
      <c r="N5" s="513" t="s">
        <v>145</v>
      </c>
      <c r="O5">
        <f t="shared" ref="O5:O19" si="1">IFERROR(VLOOKUP($N5,$C$4:$E$39,3,0),0)</f>
        <v>-0.16666666666666666</v>
      </c>
      <c r="Q5" t="s">
        <v>145</v>
      </c>
    </row>
    <row r="6" spans="1:17">
      <c r="B6" s="140">
        <v>-10</v>
      </c>
      <c r="C6" s="165" t="s">
        <v>139</v>
      </c>
      <c r="D6" s="166" t="s">
        <v>115</v>
      </c>
      <c r="E6">
        <f t="shared" si="0"/>
        <v>-0.41666666666666669</v>
      </c>
      <c r="G6" s="943"/>
      <c r="H6" s="943"/>
      <c r="I6" s="943"/>
      <c r="J6" s="56"/>
      <c r="K6" s="515"/>
      <c r="L6" s="22">
        <v>3</v>
      </c>
      <c r="M6" s="40" t="str">
        <v>New York/New Jersey</v>
      </c>
      <c r="N6" s="513" t="s">
        <v>145</v>
      </c>
      <c r="O6">
        <f t="shared" si="1"/>
        <v>-0.16666666666666666</v>
      </c>
      <c r="Q6" t="s">
        <v>145</v>
      </c>
    </row>
    <row r="7" spans="1:17">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c r="B10" s="140">
        <v>-6</v>
      </c>
      <c r="C10" s="165" t="s">
        <v>143</v>
      </c>
      <c r="D10" s="166" t="s">
        <v>119</v>
      </c>
      <c r="E10">
        <f t="shared" si="0"/>
        <v>-0.25</v>
      </c>
      <c r="J10" s="583"/>
      <c r="K10" s="56"/>
      <c r="L10" s="22">
        <v>7</v>
      </c>
      <c r="M10" s="40" t="str">
        <v>Atlanta</v>
      </c>
      <c r="N10" s="513" t="s">
        <v>145</v>
      </c>
      <c r="O10">
        <f t="shared" si="1"/>
        <v>-0.16666666666666666</v>
      </c>
      <c r="Q10" t="s">
        <v>145</v>
      </c>
    </row>
    <row r="11" spans="1:17">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 thickBot="1">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c r="B20" s="140">
        <v>2</v>
      </c>
      <c r="C20" s="165" t="s">
        <v>149</v>
      </c>
      <c r="D20" s="166" t="s">
        <v>553</v>
      </c>
      <c r="E20">
        <f t="shared" si="0"/>
        <v>8.3333333333333329E-2</v>
      </c>
      <c r="I20" s="140"/>
      <c r="J20" s="56"/>
      <c r="K20" s="56"/>
      <c r="L20" s="40"/>
      <c r="M20" s="40"/>
      <c r="N20" s="40"/>
    </row>
    <row r="21" spans="2:17">
      <c r="B21" s="140">
        <v>3</v>
      </c>
      <c r="C21" s="165" t="s">
        <v>150</v>
      </c>
      <c r="D21" s="166" t="s">
        <v>124</v>
      </c>
      <c r="E21">
        <f t="shared" si="0"/>
        <v>0.125</v>
      </c>
      <c r="I21" s="140"/>
      <c r="J21" s="56"/>
      <c r="K21" s="56"/>
      <c r="L21" s="40"/>
      <c r="M21" s="40"/>
      <c r="N21" s="40"/>
    </row>
    <row r="22" spans="2:17">
      <c r="B22" s="140">
        <v>3.5</v>
      </c>
      <c r="C22" s="165" t="s">
        <v>1020</v>
      </c>
      <c r="D22" s="166" t="s">
        <v>131</v>
      </c>
      <c r="E22">
        <f t="shared" si="0"/>
        <v>0.14583333333333334</v>
      </c>
      <c r="I22" s="140"/>
      <c r="J22" s="56"/>
      <c r="K22" s="56"/>
      <c r="L22" s="40"/>
      <c r="M22" s="40"/>
      <c r="N22" s="40"/>
    </row>
    <row r="23" spans="2:17">
      <c r="B23" s="140">
        <v>4</v>
      </c>
      <c r="C23" s="165" t="s">
        <v>1021</v>
      </c>
      <c r="D23" s="166"/>
      <c r="E23">
        <f t="shared" si="0"/>
        <v>0.16666666666666666</v>
      </c>
      <c r="I23" s="140"/>
      <c r="J23" s="56"/>
      <c r="K23" s="56"/>
      <c r="L23" s="40"/>
      <c r="M23" s="40"/>
      <c r="N23" s="40"/>
    </row>
    <row r="24" spans="2:17">
      <c r="B24" s="140">
        <v>4.5</v>
      </c>
      <c r="C24" s="165" t="s">
        <v>1022</v>
      </c>
      <c r="D24" s="166"/>
      <c r="E24">
        <f t="shared" si="0"/>
        <v>0.1875</v>
      </c>
      <c r="I24" s="140"/>
      <c r="J24" s="56"/>
      <c r="K24" s="56"/>
      <c r="L24" s="40"/>
      <c r="M24" s="40"/>
      <c r="N24" s="40"/>
    </row>
    <row r="25" spans="2:17">
      <c r="B25" s="140">
        <v>5</v>
      </c>
      <c r="C25" s="165" t="s">
        <v>1023</v>
      </c>
      <c r="D25" s="166"/>
      <c r="E25">
        <f t="shared" si="0"/>
        <v>0.20833333333333334</v>
      </c>
      <c r="I25" s="142"/>
      <c r="J25" s="140"/>
      <c r="K25" s="56"/>
      <c r="L25" s="40"/>
      <c r="M25" s="40"/>
      <c r="N25" s="40"/>
    </row>
    <row r="26" spans="2:17">
      <c r="B26" s="140">
        <v>5.5</v>
      </c>
      <c r="C26" s="165" t="s">
        <v>1024</v>
      </c>
      <c r="D26" s="166" t="s">
        <v>130</v>
      </c>
      <c r="E26">
        <f t="shared" si="0"/>
        <v>0.22916666666666666</v>
      </c>
      <c r="I26" s="140"/>
      <c r="J26" s="56"/>
      <c r="K26" s="56"/>
      <c r="L26" s="40"/>
      <c r="M26" s="40"/>
      <c r="N26" s="40"/>
    </row>
    <row r="27" spans="2:17">
      <c r="B27" s="140">
        <v>5.75</v>
      </c>
      <c r="C27" s="165" t="s">
        <v>1025</v>
      </c>
      <c r="D27" s="166"/>
      <c r="E27">
        <f t="shared" si="0"/>
        <v>0.23958333333333334</v>
      </c>
      <c r="I27" s="140"/>
      <c r="J27" s="56"/>
      <c r="K27" s="56"/>
      <c r="L27" s="40"/>
      <c r="M27" s="40"/>
      <c r="N27" s="40"/>
    </row>
    <row r="28" spans="2:17">
      <c r="B28" s="140">
        <v>6</v>
      </c>
      <c r="C28" s="165" t="s">
        <v>1026</v>
      </c>
      <c r="D28" s="166"/>
      <c r="E28">
        <f t="shared" si="0"/>
        <v>0.25</v>
      </c>
      <c r="I28" s="140"/>
      <c r="J28" s="56"/>
      <c r="K28" s="56"/>
      <c r="L28" s="40"/>
      <c r="M28" s="40"/>
      <c r="N28" s="40"/>
    </row>
    <row r="29" spans="2:17">
      <c r="B29" s="140">
        <v>6.5</v>
      </c>
      <c r="C29" s="165" t="s">
        <v>1027</v>
      </c>
      <c r="D29" s="166"/>
      <c r="E29">
        <f t="shared" si="0"/>
        <v>0.27083333333333331</v>
      </c>
      <c r="I29" s="140"/>
      <c r="J29" s="56"/>
      <c r="K29" s="56"/>
      <c r="L29" s="40"/>
      <c r="M29" s="40"/>
      <c r="N29" s="40"/>
    </row>
    <row r="30" spans="2:17">
      <c r="B30" s="140">
        <v>7</v>
      </c>
      <c r="C30" s="165" t="s">
        <v>1028</v>
      </c>
      <c r="D30" s="166" t="s">
        <v>125</v>
      </c>
      <c r="E30">
        <f t="shared" si="0"/>
        <v>0.29166666666666669</v>
      </c>
      <c r="I30" s="140"/>
      <c r="J30" s="56"/>
      <c r="K30" s="56"/>
      <c r="L30" s="40"/>
      <c r="M30" s="40"/>
      <c r="N30" s="40"/>
    </row>
    <row r="31" spans="2:17">
      <c r="B31" s="140">
        <v>8</v>
      </c>
      <c r="C31" s="165" t="s">
        <v>1029</v>
      </c>
      <c r="D31" s="166" t="s">
        <v>126</v>
      </c>
      <c r="E31">
        <f t="shared" si="0"/>
        <v>0.33333333333333331</v>
      </c>
      <c r="I31" s="140"/>
      <c r="J31" s="56"/>
      <c r="K31" s="56"/>
      <c r="L31" s="40"/>
      <c r="M31" s="40"/>
      <c r="N31" s="40"/>
    </row>
    <row r="32" spans="2:17">
      <c r="B32" s="140">
        <v>9</v>
      </c>
      <c r="C32" s="165" t="s">
        <v>1030</v>
      </c>
      <c r="D32" s="166" t="s">
        <v>127</v>
      </c>
      <c r="E32">
        <f t="shared" si="0"/>
        <v>0.375</v>
      </c>
      <c r="I32" s="142"/>
      <c r="J32" s="140"/>
      <c r="K32" s="56"/>
      <c r="L32" s="40"/>
      <c r="M32" s="40"/>
      <c r="N32" s="40"/>
    </row>
    <row r="33" spans="2:14">
      <c r="B33" s="140">
        <v>9.5</v>
      </c>
      <c r="C33" s="165" t="s">
        <v>1031</v>
      </c>
      <c r="D33" s="166" t="s">
        <v>129</v>
      </c>
      <c r="E33">
        <f t="shared" si="0"/>
        <v>0.39583333333333331</v>
      </c>
      <c r="I33" s="140"/>
      <c r="J33" s="56"/>
      <c r="K33" s="56"/>
      <c r="L33" s="40"/>
      <c r="M33" s="40"/>
      <c r="N33" s="40"/>
    </row>
    <row r="34" spans="2:14">
      <c r="B34" s="140">
        <v>10</v>
      </c>
      <c r="C34" s="165" t="s">
        <v>1032</v>
      </c>
      <c r="D34" s="166"/>
      <c r="E34">
        <f t="shared" si="0"/>
        <v>0.41666666666666669</v>
      </c>
      <c r="I34" s="140"/>
      <c r="J34" s="56"/>
      <c r="K34" s="56"/>
      <c r="L34" s="40"/>
      <c r="M34" s="40"/>
      <c r="N34" s="40"/>
    </row>
    <row r="35" spans="2:14">
      <c r="B35" s="140">
        <v>10.5</v>
      </c>
      <c r="C35" s="165" t="s">
        <v>1033</v>
      </c>
      <c r="D35" s="166"/>
      <c r="E35">
        <f t="shared" si="0"/>
        <v>0.4375</v>
      </c>
      <c r="I35" s="140"/>
      <c r="J35" s="56"/>
      <c r="K35" s="56"/>
      <c r="L35" s="40"/>
      <c r="M35" s="40"/>
      <c r="N35" s="40"/>
    </row>
    <row r="36" spans="2:14">
      <c r="B36" s="140">
        <v>11</v>
      </c>
      <c r="C36" s="165" t="s">
        <v>1034</v>
      </c>
      <c r="D36" s="166"/>
      <c r="E36">
        <f t="shared" si="0"/>
        <v>0.45833333333333331</v>
      </c>
      <c r="I36" s="140"/>
      <c r="J36" s="56"/>
      <c r="K36" s="56"/>
      <c r="L36" s="40"/>
      <c r="M36" s="40"/>
      <c r="N36" s="40"/>
    </row>
    <row r="37" spans="2:14">
      <c r="B37" s="140">
        <v>12</v>
      </c>
      <c r="C37" s="165" t="s">
        <v>1035</v>
      </c>
      <c r="D37" s="166" t="s">
        <v>128</v>
      </c>
      <c r="E37">
        <f t="shared" si="0"/>
        <v>0.5</v>
      </c>
      <c r="I37" s="140"/>
      <c r="J37" s="56"/>
      <c r="K37" s="56"/>
      <c r="L37" s="40"/>
      <c r="M37" s="40"/>
      <c r="N37" s="40"/>
    </row>
    <row r="38" spans="2:14">
      <c r="B38" s="140">
        <v>12.75</v>
      </c>
      <c r="C38" s="165" t="s">
        <v>1036</v>
      </c>
      <c r="D38" s="166"/>
      <c r="E38">
        <f t="shared" si="0"/>
        <v>0.53125</v>
      </c>
      <c r="I38" s="140"/>
      <c r="J38" s="56"/>
      <c r="K38" s="56"/>
      <c r="L38" s="40"/>
      <c r="M38" s="40"/>
      <c r="N38" s="40"/>
    </row>
    <row r="39" spans="2:14">
      <c r="B39" s="140">
        <v>13</v>
      </c>
      <c r="C39" s="165" t="s">
        <v>1037</v>
      </c>
      <c r="D39" s="166"/>
      <c r="E39">
        <f t="shared" si="0"/>
        <v>0.54166666666666663</v>
      </c>
      <c r="I39" s="142"/>
      <c r="J39" s="56"/>
      <c r="K39" s="56"/>
      <c r="L39" s="40"/>
      <c r="M39" s="40"/>
      <c r="N39" s="40"/>
    </row>
    <row r="40" spans="2:14">
      <c r="B40" s="140">
        <v>14</v>
      </c>
      <c r="C40" s="359" t="s">
        <v>1038</v>
      </c>
      <c r="D40" s="191"/>
      <c r="E40">
        <f t="shared" si="0"/>
        <v>0.58333333333333337</v>
      </c>
      <c r="I40" s="140"/>
      <c r="J40" s="56"/>
      <c r="K40" s="56"/>
      <c r="L40" s="40"/>
      <c r="M40" s="40"/>
      <c r="N40" s="40"/>
    </row>
    <row r="41" spans="2:14"/>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4.4" zeroHeight="1"/>
  <cols>
    <col min="1" max="1" width="5.109375" customWidth="1"/>
    <col min="2" max="2" width="8" customWidth="1"/>
    <col min="3" max="7" width="11.44140625" customWidth="1"/>
    <col min="8" max="8" width="16.109375" customWidth="1"/>
    <col min="9" max="9" width="15.109375" customWidth="1"/>
    <col min="10" max="10" width="6" customWidth="1"/>
    <col min="11" max="19" width="11.44140625" customWidth="1"/>
    <col min="20" max="20" width="6.5546875" customWidth="1"/>
    <col min="21" max="21" width="5.109375" customWidth="1"/>
    <col min="22" max="16384" width="11.44140625" hidden="1"/>
  </cols>
  <sheetData>
    <row r="1" spans="2:20" ht="15" thickBot="1"/>
    <row r="2" spans="2:20" ht="25.8">
      <c r="B2" s="92"/>
      <c r="C2" s="944" t="s">
        <v>56</v>
      </c>
      <c r="D2" s="944"/>
      <c r="E2" s="944"/>
      <c r="F2" s="944"/>
      <c r="G2" s="944"/>
      <c r="H2" s="944"/>
      <c r="I2" s="93"/>
      <c r="K2" s="92"/>
      <c r="L2" s="944" t="s">
        <v>316</v>
      </c>
      <c r="M2" s="944"/>
      <c r="N2" s="944"/>
      <c r="O2" s="944"/>
      <c r="P2" s="944"/>
      <c r="Q2" s="944"/>
      <c r="R2" s="101"/>
      <c r="S2" s="101"/>
      <c r="T2" s="93"/>
    </row>
    <row r="3" spans="2:20">
      <c r="B3" s="94"/>
      <c r="C3" s="95"/>
      <c r="D3" s="95"/>
      <c r="E3" s="95"/>
      <c r="F3" s="95"/>
      <c r="G3" s="95"/>
      <c r="H3" s="95"/>
      <c r="I3" s="96"/>
      <c r="K3" s="94"/>
      <c r="L3" s="95"/>
      <c r="M3" s="95"/>
      <c r="N3" s="95"/>
      <c r="O3" s="95"/>
      <c r="P3" s="95"/>
      <c r="Q3" s="95"/>
      <c r="R3" s="95"/>
      <c r="S3" s="95"/>
      <c r="T3" s="96"/>
    </row>
    <row r="4" spans="2:20">
      <c r="B4" s="94"/>
      <c r="C4" s="95"/>
      <c r="D4" s="95"/>
      <c r="E4" s="95"/>
      <c r="F4" s="95"/>
      <c r="G4" s="95"/>
      <c r="H4" s="95"/>
      <c r="I4" s="96"/>
      <c r="K4" s="94"/>
      <c r="L4" s="95"/>
      <c r="M4" s="95"/>
      <c r="N4" s="91"/>
      <c r="O4" s="91"/>
      <c r="P4" s="91"/>
      <c r="Q4" s="91"/>
      <c r="R4" s="91"/>
      <c r="S4" s="91"/>
      <c r="T4" s="96"/>
    </row>
    <row r="5" spans="2:20" ht="18">
      <c r="B5" s="94"/>
      <c r="C5" s="344" t="s">
        <v>304</v>
      </c>
      <c r="D5" s="95"/>
      <c r="E5" s="95"/>
      <c r="F5" s="95"/>
      <c r="G5" s="95"/>
      <c r="H5" s="95"/>
      <c r="I5" s="96"/>
      <c r="K5" s="94"/>
      <c r="L5" s="344" t="s">
        <v>317</v>
      </c>
      <c r="M5" s="95"/>
      <c r="N5" s="91"/>
      <c r="O5" s="91"/>
      <c r="P5" s="91"/>
      <c r="Q5" s="91"/>
      <c r="R5" s="91"/>
      <c r="S5" s="91"/>
      <c r="T5" s="96"/>
    </row>
    <row r="6" spans="2:20">
      <c r="B6" s="94"/>
      <c r="C6" s="95"/>
      <c r="D6" s="95"/>
      <c r="E6" s="95"/>
      <c r="F6" s="95"/>
      <c r="G6" s="95"/>
      <c r="H6" s="95"/>
      <c r="I6" s="96"/>
      <c r="K6" s="94"/>
      <c r="L6" s="95"/>
      <c r="M6" s="95"/>
      <c r="N6" s="91"/>
      <c r="O6" s="91"/>
      <c r="P6" s="91"/>
      <c r="Q6" s="91"/>
      <c r="R6" s="91"/>
      <c r="S6" s="91"/>
      <c r="T6" s="96"/>
    </row>
    <row r="7" spans="2:20">
      <c r="B7" s="94"/>
      <c r="C7" s="97" t="s">
        <v>26</v>
      </c>
      <c r="D7" s="95"/>
      <c r="E7" s="95"/>
      <c r="F7" s="95"/>
      <c r="G7" s="95"/>
      <c r="H7" s="95"/>
      <c r="I7" s="96"/>
      <c r="K7" s="94"/>
      <c r="L7" s="97" t="s">
        <v>26</v>
      </c>
      <c r="M7" s="95"/>
      <c r="N7" s="91"/>
      <c r="O7" s="91"/>
      <c r="P7" s="91"/>
      <c r="Q7" s="91"/>
      <c r="R7" s="91"/>
      <c r="S7" s="91"/>
      <c r="T7" s="96"/>
    </row>
    <row r="8" spans="2:20">
      <c r="B8" s="94"/>
      <c r="C8" s="95" t="s">
        <v>305</v>
      </c>
      <c r="D8" s="95"/>
      <c r="E8" s="95"/>
      <c r="F8" s="95"/>
      <c r="G8" s="95"/>
      <c r="H8" s="95"/>
      <c r="I8" s="96"/>
      <c r="K8" s="94"/>
      <c r="L8" s="95" t="s">
        <v>318</v>
      </c>
      <c r="M8" s="95"/>
      <c r="N8" s="91"/>
      <c r="O8" s="91"/>
      <c r="P8" s="91"/>
      <c r="Q8" s="91"/>
      <c r="R8" s="91"/>
      <c r="S8" s="91"/>
      <c r="T8" s="96"/>
    </row>
    <row r="9" spans="2:20">
      <c r="B9" s="94"/>
      <c r="C9" s="95"/>
      <c r="D9" s="95"/>
      <c r="E9" s="95"/>
      <c r="F9" s="95"/>
      <c r="G9" s="95"/>
      <c r="H9" s="95"/>
      <c r="I9" s="96"/>
      <c r="K9" s="94"/>
      <c r="L9" s="95"/>
      <c r="M9" s="95"/>
      <c r="N9" s="91"/>
      <c r="O9" s="91"/>
      <c r="P9" s="91"/>
      <c r="Q9" s="91"/>
      <c r="R9" s="91"/>
      <c r="S9" s="91"/>
      <c r="T9" s="96"/>
    </row>
    <row r="10" spans="2:20">
      <c r="B10" s="94"/>
      <c r="C10" s="97" t="s">
        <v>27</v>
      </c>
      <c r="D10" s="95"/>
      <c r="E10" s="95"/>
      <c r="F10" s="95"/>
      <c r="G10" s="95"/>
      <c r="H10" s="95"/>
      <c r="I10" s="96"/>
      <c r="K10" s="94"/>
      <c r="L10" s="97" t="s">
        <v>27</v>
      </c>
      <c r="M10" s="95"/>
      <c r="N10" s="91"/>
      <c r="O10" s="91"/>
      <c r="P10" s="91"/>
      <c r="Q10" s="91"/>
      <c r="R10" s="91"/>
      <c r="S10" s="91"/>
      <c r="T10" s="96"/>
    </row>
    <row r="11" spans="2:20">
      <c r="B11" s="94"/>
      <c r="C11" s="95" t="s">
        <v>315</v>
      </c>
      <c r="D11" s="95"/>
      <c r="E11" s="95"/>
      <c r="F11" s="95"/>
      <c r="G11" s="95"/>
      <c r="H11" s="95"/>
      <c r="I11" s="96"/>
      <c r="K11" s="94"/>
      <c r="L11" s="95" t="s">
        <v>319</v>
      </c>
      <c r="M11" s="95"/>
      <c r="N11" s="91"/>
      <c r="O11" s="91"/>
      <c r="P11" s="91"/>
      <c r="Q11" s="91"/>
      <c r="R11" s="91"/>
      <c r="S11" s="91"/>
      <c r="T11" s="96"/>
    </row>
    <row r="12" spans="2:20">
      <c r="B12" s="94"/>
      <c r="C12" s="95"/>
      <c r="D12" s="95"/>
      <c r="E12" s="95"/>
      <c r="F12" s="95"/>
      <c r="G12" s="95"/>
      <c r="H12" s="95"/>
      <c r="I12" s="96"/>
      <c r="K12" s="94"/>
      <c r="L12" s="95"/>
      <c r="M12" s="95"/>
      <c r="N12" s="91"/>
      <c r="O12" s="91"/>
      <c r="P12" s="91"/>
      <c r="Q12" s="91"/>
      <c r="R12" s="91"/>
      <c r="S12" s="91"/>
      <c r="T12" s="96"/>
    </row>
    <row r="13" spans="2:20">
      <c r="B13" s="94"/>
      <c r="C13" s="97" t="s">
        <v>28</v>
      </c>
      <c r="D13" s="95"/>
      <c r="E13" s="95"/>
      <c r="F13" s="95"/>
      <c r="G13" s="95"/>
      <c r="H13" s="95"/>
      <c r="I13" s="96"/>
      <c r="K13" s="94"/>
      <c r="L13" s="97" t="s">
        <v>28</v>
      </c>
      <c r="M13" s="95"/>
      <c r="N13" s="91"/>
      <c r="O13" s="91"/>
      <c r="P13" s="91"/>
      <c r="Q13" s="91"/>
      <c r="R13" s="91"/>
      <c r="S13" s="91"/>
      <c r="T13" s="96"/>
    </row>
    <row r="14" spans="2:20">
      <c r="B14" s="94"/>
      <c r="C14" s="95" t="s">
        <v>1832</v>
      </c>
      <c r="D14" s="95"/>
      <c r="E14" s="95"/>
      <c r="F14" s="95"/>
      <c r="G14" s="95"/>
      <c r="H14" s="95"/>
      <c r="I14" s="96"/>
      <c r="K14" s="94"/>
      <c r="L14" s="95" t="s">
        <v>1831</v>
      </c>
      <c r="M14" s="95"/>
      <c r="N14" s="91"/>
      <c r="O14" s="91"/>
      <c r="P14" s="91"/>
      <c r="Q14" s="91"/>
      <c r="R14" s="91"/>
      <c r="S14" s="91"/>
      <c r="T14" s="96"/>
    </row>
    <row r="15" spans="2:20">
      <c r="B15" s="94"/>
      <c r="C15" s="95" t="s">
        <v>1850</v>
      </c>
      <c r="D15" s="95"/>
      <c r="E15" s="95"/>
      <c r="F15" s="95"/>
      <c r="G15" s="95"/>
      <c r="H15" s="95"/>
      <c r="I15" s="96"/>
      <c r="K15" s="94"/>
      <c r="L15" s="95" t="s">
        <v>1852</v>
      </c>
      <c r="M15" s="95"/>
      <c r="N15" s="91"/>
      <c r="O15" s="91"/>
      <c r="P15" s="91"/>
      <c r="Q15" s="91"/>
      <c r="R15" s="91"/>
      <c r="S15" s="91"/>
      <c r="T15" s="96"/>
    </row>
    <row r="16" spans="2:20">
      <c r="B16" s="94"/>
      <c r="C16" s="95" t="s">
        <v>1851</v>
      </c>
      <c r="D16" s="95"/>
      <c r="E16" s="95"/>
      <c r="F16" s="95"/>
      <c r="G16" s="95"/>
      <c r="H16" s="95"/>
      <c r="I16" s="96"/>
      <c r="K16" s="94"/>
      <c r="L16" s="95" t="s">
        <v>1853</v>
      </c>
      <c r="M16" s="95"/>
      <c r="N16" s="91"/>
      <c r="O16" s="91"/>
      <c r="P16" s="91"/>
      <c r="Q16" s="91"/>
      <c r="R16" s="91"/>
      <c r="S16" s="91"/>
      <c r="T16" s="96"/>
    </row>
    <row r="17" spans="2:20">
      <c r="B17" s="94"/>
      <c r="C17" s="95"/>
      <c r="D17" s="95"/>
      <c r="E17" s="95"/>
      <c r="F17" s="95"/>
      <c r="G17" s="95"/>
      <c r="H17" s="95"/>
      <c r="I17" s="96"/>
      <c r="K17" s="94"/>
      <c r="L17" s="95"/>
      <c r="M17" s="95"/>
      <c r="N17" s="91"/>
      <c r="O17" s="91"/>
      <c r="P17" s="91"/>
      <c r="Q17" s="91"/>
      <c r="R17" s="91"/>
      <c r="S17" s="91"/>
      <c r="T17" s="96"/>
    </row>
    <row r="18" spans="2:20">
      <c r="B18" s="94"/>
      <c r="C18" s="97" t="s">
        <v>29</v>
      </c>
      <c r="D18" s="95"/>
      <c r="E18" s="95"/>
      <c r="F18" s="95"/>
      <c r="G18" s="95"/>
      <c r="H18" s="95"/>
      <c r="I18" s="96"/>
      <c r="K18" s="94"/>
      <c r="L18" s="97" t="s">
        <v>29</v>
      </c>
      <c r="M18" s="95"/>
      <c r="N18" s="91"/>
      <c r="O18" s="91"/>
      <c r="P18" s="91"/>
      <c r="Q18" s="91"/>
      <c r="R18" s="91"/>
      <c r="S18" s="91"/>
      <c r="T18" s="96"/>
    </row>
    <row r="19" spans="2:20">
      <c r="B19" s="94"/>
      <c r="C19" s="95" t="s">
        <v>548</v>
      </c>
      <c r="D19" s="95"/>
      <c r="E19" s="95"/>
      <c r="F19" s="95"/>
      <c r="G19" s="95"/>
      <c r="H19" s="95"/>
      <c r="I19" s="96"/>
      <c r="K19" s="94"/>
      <c r="L19" s="95" t="s">
        <v>547</v>
      </c>
      <c r="M19" s="95"/>
      <c r="N19" s="91"/>
      <c r="O19" s="91"/>
      <c r="P19" s="91"/>
      <c r="Q19" s="91"/>
      <c r="R19" s="91"/>
      <c r="S19" s="91"/>
      <c r="T19" s="96"/>
    </row>
    <row r="20" spans="2:20">
      <c r="B20" s="94"/>
      <c r="C20" s="95" t="s">
        <v>549</v>
      </c>
      <c r="D20" s="95"/>
      <c r="E20" s="95"/>
      <c r="F20" s="95"/>
      <c r="G20" s="95"/>
      <c r="H20" s="95"/>
      <c r="I20" s="96"/>
      <c r="K20" s="94"/>
      <c r="L20" s="95" t="s">
        <v>551</v>
      </c>
      <c r="M20" s="95"/>
      <c r="N20" s="91"/>
      <c r="O20" s="91"/>
      <c r="P20" s="91"/>
      <c r="Q20" s="91"/>
      <c r="R20" s="91"/>
      <c r="S20" s="91"/>
      <c r="T20" s="96"/>
    </row>
    <row r="21" spans="2:20">
      <c r="B21" s="94"/>
      <c r="C21" s="95" t="s">
        <v>550</v>
      </c>
      <c r="D21" s="95"/>
      <c r="E21" s="95"/>
      <c r="F21" s="95"/>
      <c r="G21" s="95"/>
      <c r="H21" s="95"/>
      <c r="I21" s="96"/>
      <c r="K21" s="94"/>
      <c r="L21" s="95" t="s">
        <v>552</v>
      </c>
      <c r="M21" s="95"/>
      <c r="N21" s="91"/>
      <c r="O21" s="91"/>
      <c r="P21" s="91"/>
      <c r="Q21" s="91"/>
      <c r="R21" s="91"/>
      <c r="S21" s="91"/>
      <c r="T21" s="96"/>
    </row>
    <row r="22" spans="2:20">
      <c r="B22" s="94"/>
      <c r="C22" s="95"/>
      <c r="D22" s="95"/>
      <c r="E22" s="95"/>
      <c r="F22" s="95"/>
      <c r="G22" s="95"/>
      <c r="H22" s="95"/>
      <c r="I22" s="96"/>
      <c r="K22" s="94"/>
      <c r="L22" s="95"/>
      <c r="M22" s="95"/>
      <c r="N22" s="91"/>
      <c r="O22" s="91"/>
      <c r="P22" s="91"/>
      <c r="Q22" s="91"/>
      <c r="R22" s="91"/>
      <c r="S22" s="91"/>
      <c r="T22" s="96"/>
    </row>
    <row r="23" spans="2:20">
      <c r="B23" s="94"/>
      <c r="C23" s="95"/>
      <c r="D23" s="95"/>
      <c r="E23" s="95"/>
      <c r="F23" s="95"/>
      <c r="G23" s="95"/>
      <c r="H23" s="95"/>
      <c r="I23" s="96"/>
      <c r="K23" s="94"/>
      <c r="L23" s="95"/>
      <c r="M23" s="95"/>
      <c r="N23" s="91"/>
      <c r="O23" s="91"/>
      <c r="P23" s="91"/>
      <c r="Q23" s="91"/>
      <c r="R23" s="91"/>
      <c r="S23" s="91"/>
      <c r="T23" s="96"/>
    </row>
    <row r="24" spans="2:20" ht="18">
      <c r="B24" s="94"/>
      <c r="C24" s="344" t="s">
        <v>306</v>
      </c>
      <c r="D24" s="95"/>
      <c r="E24" s="95"/>
      <c r="F24" s="95"/>
      <c r="G24" s="95"/>
      <c r="H24" s="95"/>
      <c r="I24" s="96"/>
      <c r="K24" s="94"/>
      <c r="L24" s="344" t="s">
        <v>320</v>
      </c>
      <c r="M24" s="95"/>
      <c r="N24" s="91"/>
      <c r="O24" s="91"/>
      <c r="P24" s="91"/>
      <c r="Q24" s="91"/>
      <c r="R24" s="91"/>
      <c r="S24" s="91"/>
      <c r="T24" s="96"/>
    </row>
    <row r="25" spans="2:20">
      <c r="B25" s="94"/>
      <c r="C25" s="95"/>
      <c r="D25" s="95"/>
      <c r="E25" s="95"/>
      <c r="F25" s="95"/>
      <c r="G25" s="95"/>
      <c r="H25" s="95"/>
      <c r="I25" s="96"/>
      <c r="K25" s="94"/>
      <c r="L25" s="95"/>
      <c r="M25" s="95"/>
      <c r="N25" s="91"/>
      <c r="O25" s="91"/>
      <c r="P25" s="91"/>
      <c r="Q25" s="91"/>
      <c r="R25" s="91"/>
      <c r="S25" s="91"/>
      <c r="T25" s="96"/>
    </row>
    <row r="26" spans="2:20">
      <c r="B26" s="94"/>
      <c r="C26" s="95" t="s">
        <v>322</v>
      </c>
      <c r="D26" s="95"/>
      <c r="E26" s="95"/>
      <c r="F26" s="95"/>
      <c r="G26" s="95"/>
      <c r="H26" s="95"/>
      <c r="I26" s="96"/>
      <c r="K26" s="94"/>
      <c r="L26" s="95" t="s">
        <v>321</v>
      </c>
      <c r="M26" s="95"/>
      <c r="N26" s="95"/>
      <c r="O26" s="95"/>
      <c r="P26" s="95"/>
      <c r="Q26" s="95"/>
      <c r="R26" s="95"/>
      <c r="S26" s="95"/>
      <c r="T26" s="96"/>
    </row>
    <row r="27" spans="2:20">
      <c r="B27" s="94"/>
      <c r="C27" s="95" t="s">
        <v>556</v>
      </c>
      <c r="D27" s="95"/>
      <c r="E27" s="95"/>
      <c r="F27" s="95"/>
      <c r="G27" s="95"/>
      <c r="H27" s="95"/>
      <c r="I27" s="96"/>
      <c r="K27" s="94"/>
      <c r="L27" s="95" t="s">
        <v>323</v>
      </c>
      <c r="M27" s="95"/>
      <c r="N27" s="95"/>
      <c r="O27" s="95"/>
      <c r="P27" s="95"/>
      <c r="Q27" s="95"/>
      <c r="R27" s="95"/>
      <c r="S27" s="95"/>
      <c r="T27" s="96"/>
    </row>
    <row r="28" spans="2:20">
      <c r="B28" s="94"/>
      <c r="C28" s="95"/>
      <c r="D28" s="95"/>
      <c r="E28" s="95"/>
      <c r="F28" s="95"/>
      <c r="G28" s="95"/>
      <c r="H28" s="95"/>
      <c r="I28" s="96"/>
      <c r="K28" s="94"/>
      <c r="L28" s="95"/>
      <c r="M28" s="95"/>
      <c r="N28" s="95"/>
      <c r="O28" s="95"/>
      <c r="P28" s="95"/>
      <c r="Q28" s="95"/>
      <c r="R28" s="95"/>
      <c r="S28" s="95"/>
      <c r="T28" s="96"/>
    </row>
    <row r="29" spans="2:20">
      <c r="B29" s="94"/>
      <c r="C29" s="95"/>
      <c r="D29" s="95"/>
      <c r="E29" s="95"/>
      <c r="F29" s="95"/>
      <c r="G29" s="95"/>
      <c r="H29" s="95"/>
      <c r="I29" s="96"/>
      <c r="K29" s="94"/>
      <c r="L29" s="95"/>
      <c r="M29" s="95"/>
      <c r="N29" s="91"/>
      <c r="O29" s="91"/>
      <c r="P29" s="91"/>
      <c r="Q29" s="91"/>
      <c r="R29" s="91"/>
      <c r="S29" s="91"/>
      <c r="T29" s="96"/>
    </row>
    <row r="30" spans="2:20" ht="18">
      <c r="B30" s="94"/>
      <c r="C30" s="344" t="s">
        <v>564</v>
      </c>
      <c r="D30" s="95"/>
      <c r="E30" s="95"/>
      <c r="F30" s="95"/>
      <c r="G30" s="95"/>
      <c r="H30" s="95"/>
      <c r="I30" s="96"/>
      <c r="K30" s="94"/>
      <c r="L30" s="344" t="s">
        <v>563</v>
      </c>
      <c r="M30" s="95"/>
      <c r="N30" s="91"/>
      <c r="O30" s="91"/>
      <c r="P30" s="91"/>
      <c r="Q30" s="91"/>
      <c r="R30" s="91"/>
      <c r="S30" s="91"/>
      <c r="T30" s="96"/>
    </row>
    <row r="31" spans="2:20">
      <c r="B31" s="94"/>
      <c r="C31" s="95"/>
      <c r="D31" s="95"/>
      <c r="E31" s="95"/>
      <c r="F31" s="95"/>
      <c r="G31" s="95"/>
      <c r="H31" s="95"/>
      <c r="I31" s="96"/>
      <c r="K31" s="94"/>
      <c r="L31" s="95"/>
      <c r="M31" s="95"/>
      <c r="N31" s="91"/>
      <c r="O31" s="91"/>
      <c r="P31" s="91"/>
      <c r="Q31" s="91"/>
      <c r="R31" s="91"/>
      <c r="S31" s="91"/>
      <c r="T31" s="96"/>
    </row>
    <row r="32" spans="2:20">
      <c r="B32" s="94"/>
      <c r="C32" s="95" t="s">
        <v>1835</v>
      </c>
      <c r="D32" s="95"/>
      <c r="E32" s="95"/>
      <c r="F32" s="95"/>
      <c r="G32" s="95"/>
      <c r="H32" s="95"/>
      <c r="I32" s="96"/>
      <c r="K32" s="94"/>
      <c r="L32" s="95" t="s">
        <v>1833</v>
      </c>
      <c r="M32" s="95"/>
      <c r="N32" s="95"/>
      <c r="O32" s="95"/>
      <c r="P32" s="95"/>
      <c r="Q32" s="95"/>
      <c r="R32" s="95"/>
      <c r="S32" s="95"/>
      <c r="T32" s="96"/>
    </row>
    <row r="33" spans="2:20">
      <c r="B33" s="94"/>
      <c r="C33" s="762" t="s">
        <v>1836</v>
      </c>
      <c r="D33" s="95"/>
      <c r="E33" s="95"/>
      <c r="F33" s="95"/>
      <c r="G33" s="95"/>
      <c r="H33" s="95"/>
      <c r="I33" s="96"/>
      <c r="K33" s="94"/>
      <c r="L33" s="95" t="s">
        <v>1834</v>
      </c>
      <c r="M33" s="95"/>
      <c r="N33" s="95"/>
      <c r="O33" s="95"/>
      <c r="P33" s="95"/>
      <c r="Q33" s="95"/>
      <c r="R33" s="95"/>
      <c r="S33" s="95"/>
      <c r="T33" s="96"/>
    </row>
    <row r="34" spans="2:20">
      <c r="B34" s="94"/>
      <c r="C34" s="95" t="s">
        <v>1837</v>
      </c>
      <c r="D34" s="95"/>
      <c r="E34" s="95"/>
      <c r="F34" s="95"/>
      <c r="G34" s="95"/>
      <c r="H34" s="95"/>
      <c r="I34" s="96"/>
      <c r="K34" s="94"/>
      <c r="L34" s="95" t="s">
        <v>1838</v>
      </c>
      <c r="M34" s="95"/>
      <c r="N34" s="95"/>
      <c r="O34" s="95"/>
      <c r="P34" s="95"/>
      <c r="Q34" s="95"/>
      <c r="R34" s="95"/>
      <c r="S34" s="95"/>
      <c r="T34" s="96"/>
    </row>
    <row r="35" spans="2:20" ht="15" thickBot="1">
      <c r="B35" s="98"/>
      <c r="C35" s="99"/>
      <c r="D35" s="99"/>
      <c r="E35" s="99"/>
      <c r="F35" s="99"/>
      <c r="G35" s="99"/>
      <c r="H35" s="99"/>
      <c r="I35" s="100"/>
      <c r="K35" s="98"/>
      <c r="L35" s="99"/>
      <c r="M35" s="99"/>
      <c r="N35" s="99"/>
      <c r="O35" s="99"/>
      <c r="P35" s="99"/>
      <c r="Q35" s="99"/>
      <c r="R35" s="99"/>
      <c r="S35" s="99"/>
      <c r="T35" s="100"/>
    </row>
    <row r="36" spans="2:20">
      <c r="C36" s="169"/>
      <c r="E36" s="83"/>
      <c r="F36" s="83"/>
      <c r="G36" s="83"/>
      <c r="H36" s="83"/>
      <c r="I36" s="83"/>
      <c r="J36" s="83"/>
      <c r="L36" s="169"/>
      <c r="N36" s="83"/>
      <c r="O36" s="83"/>
      <c r="P36" s="83"/>
      <c r="Q36" s="83"/>
      <c r="R36" s="83"/>
      <c r="S36" s="83"/>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4.4" zeroHeight="1"/>
  <cols>
    <col min="1" max="1" width="11.44140625" customWidth="1"/>
    <col min="2" max="2" width="7.88671875" customWidth="1"/>
    <col min="3" max="3" width="6.44140625" customWidth="1"/>
    <col min="4" max="4" width="25.6640625" customWidth="1"/>
    <col min="5" max="5" width="9.33203125" customWidth="1"/>
    <col min="6" max="6" width="11.44140625" customWidth="1"/>
    <col min="7" max="16384" width="11.44140625" hidden="1"/>
  </cols>
  <sheetData>
    <row r="1" spans="2:5"/>
    <row r="2" spans="2:5" ht="28.8">
      <c r="B2" s="931" t="s">
        <v>458</v>
      </c>
      <c r="C2" s="931"/>
      <c r="D2" s="931"/>
    </row>
    <row r="3" spans="2:5" ht="15" thickBot="1"/>
    <row r="4" spans="2:5" ht="15" thickTop="1">
      <c r="B4" s="935" t="s">
        <v>405</v>
      </c>
      <c r="C4" s="946" t="s">
        <v>404</v>
      </c>
      <c r="D4" s="948" t="s">
        <v>403</v>
      </c>
      <c r="E4" s="519"/>
    </row>
    <row r="5" spans="2:5">
      <c r="B5" s="945"/>
      <c r="C5" s="947"/>
      <c r="D5" s="949"/>
      <c r="E5" s="520" t="s">
        <v>1712</v>
      </c>
    </row>
    <row r="6" spans="2:5" ht="15.6">
      <c r="B6" s="104"/>
      <c r="C6" s="178"/>
      <c r="D6" s="179" t="s">
        <v>24</v>
      </c>
      <c r="E6" s="521"/>
    </row>
    <row r="7" spans="2:5">
      <c r="B7" s="105" t="s">
        <v>171</v>
      </c>
      <c r="C7" s="108">
        <v>15</v>
      </c>
      <c r="D7" s="170" t="str">
        <f>VLOOKUP($C7,Language!$D$5:$E$100,2,0)</f>
        <v>Mexico</v>
      </c>
      <c r="E7" s="521" t="b">
        <f>OR(CalcA!$K$5&gt;0,CalcA!$I$5&gt;0)</f>
        <v>0</v>
      </c>
    </row>
    <row r="8" spans="2:5">
      <c r="B8" s="105" t="s">
        <v>172</v>
      </c>
      <c r="C8" s="111">
        <v>60</v>
      </c>
      <c r="D8" s="170" t="str">
        <f>VLOOKUP($C8,Language!$D$5:$E$100,2,0)</f>
        <v>South Africa</v>
      </c>
      <c r="E8" s="521" t="b">
        <f>OR(CalcA!$K$6&gt;0,CalcA!$I$6&gt;0)</f>
        <v>0</v>
      </c>
    </row>
    <row r="9" spans="2:5">
      <c r="B9" s="105" t="s">
        <v>173</v>
      </c>
      <c r="C9" s="111">
        <v>25</v>
      </c>
      <c r="D9" s="170" t="str">
        <f>VLOOKUP($C9,Language!$D$5:$E$100,2,0)</f>
        <v>Rep. of Korea</v>
      </c>
      <c r="E9" s="521" t="b">
        <f>OR(CalcA!$K$7&gt;0,CalcA!$I$7&gt;0)</f>
        <v>0</v>
      </c>
    </row>
    <row r="10" spans="2:5">
      <c r="B10" s="105" t="s">
        <v>1045</v>
      </c>
      <c r="C10" s="360">
        <v>41</v>
      </c>
      <c r="D10" s="170" t="str">
        <f>VLOOKUP($C10,Language!$D$5:$E$100,2,0)</f>
        <v>Czech Rep.</v>
      </c>
      <c r="E10" s="521" t="b">
        <f>OR(CalcA!$K$8&gt;0,CalcA!$I$8&gt;0)</f>
        <v>0</v>
      </c>
    </row>
    <row r="11" spans="2:5" ht="15.6">
      <c r="B11" s="106"/>
      <c r="C11" s="178"/>
      <c r="D11" s="179" t="s">
        <v>20</v>
      </c>
      <c r="E11" s="521"/>
    </row>
    <row r="12" spans="2:5">
      <c r="B12" s="105" t="s">
        <v>174</v>
      </c>
      <c r="C12" s="111">
        <v>30</v>
      </c>
      <c r="D12" s="170" t="str">
        <f>VLOOKUP($C12,Language!$D$5:$E$100,2,0)</f>
        <v>Canada</v>
      </c>
      <c r="E12" s="521" t="b">
        <f>OR(CalcB!$K$5&gt;0,CalcB!$I$5&gt;0)</f>
        <v>0</v>
      </c>
    </row>
    <row r="13" spans="2:5">
      <c r="B13" s="105" t="s">
        <v>175</v>
      </c>
      <c r="C13" s="108">
        <v>65</v>
      </c>
      <c r="D13" s="170" t="str">
        <f>VLOOKUP($C13,Language!$D$5:$E$100,2,0)</f>
        <v>Bosnia/Herzeg.</v>
      </c>
      <c r="E13" s="521" t="b">
        <f>OR(CalcB!$K$6&gt;0,CalcB!$I$6&gt;0)</f>
        <v>0</v>
      </c>
    </row>
    <row r="14" spans="2:5">
      <c r="B14" s="105" t="s">
        <v>176</v>
      </c>
      <c r="C14" s="111">
        <v>55</v>
      </c>
      <c r="D14" s="170" t="str">
        <f>VLOOKUP($C14,Language!$D$5:$E$100,2,0)</f>
        <v>Qatar</v>
      </c>
      <c r="E14" s="521" t="b">
        <f>OR(CalcB!$K$7&gt;0,CalcB!$I$7&gt;0)</f>
        <v>0</v>
      </c>
    </row>
    <row r="15" spans="2:5">
      <c r="B15" s="105" t="s">
        <v>1046</v>
      </c>
      <c r="C15" s="360">
        <v>19</v>
      </c>
      <c r="D15" s="170" t="str">
        <f>VLOOKUP($C15,Language!$D$5:$E$100,2,0)</f>
        <v>Switzerland</v>
      </c>
      <c r="E15" s="521" t="b">
        <f>OR(CalcB!$K$8&gt;0,CalcB!$I$8&gt;0)</f>
        <v>0</v>
      </c>
    </row>
    <row r="16" spans="2:5" ht="15.6">
      <c r="B16" s="106"/>
      <c r="C16" s="178"/>
      <c r="D16" s="179" t="s">
        <v>21</v>
      </c>
      <c r="E16" s="521"/>
    </row>
    <row r="17" spans="2:5">
      <c r="B17" s="105" t="s">
        <v>177</v>
      </c>
      <c r="C17" s="111">
        <v>6</v>
      </c>
      <c r="D17" s="170" t="str">
        <f>VLOOKUP($C17,Language!$D$5:$E$100,2,0)</f>
        <v>Brazil</v>
      </c>
      <c r="E17" s="521" t="b">
        <f>OR(CalcC!$K$5&gt;0,CalcC!$I$5&gt;0)</f>
        <v>0</v>
      </c>
    </row>
    <row r="18" spans="2:5">
      <c r="B18" s="105" t="s">
        <v>178</v>
      </c>
      <c r="C18" s="111">
        <v>8</v>
      </c>
      <c r="D18" s="170" t="str">
        <f>VLOOKUP($C18,Language!$D$5:$E$100,2,0)</f>
        <v>Morocco</v>
      </c>
      <c r="E18" s="521" t="b">
        <f>OR(CalcC!$K$6&gt;0,CalcC!$I$6&gt;0)</f>
        <v>0</v>
      </c>
    </row>
    <row r="19" spans="2:5">
      <c r="B19" s="105" t="s">
        <v>179</v>
      </c>
      <c r="C19" s="111">
        <v>83</v>
      </c>
      <c r="D19" s="170" t="str">
        <f>VLOOKUP($C19,Language!$D$5:$E$100,2,0)</f>
        <v>Haiti</v>
      </c>
      <c r="E19" s="521" t="b">
        <f>OR(CalcC!$K$7&gt;0,CalcC!$I$7&gt;0)</f>
        <v>0</v>
      </c>
    </row>
    <row r="20" spans="2:5">
      <c r="B20" s="105" t="s">
        <v>1047</v>
      </c>
      <c r="C20" s="360">
        <v>43</v>
      </c>
      <c r="D20" s="170" t="str">
        <f>VLOOKUP($C20,Language!$D$5:$E$100,2,0)</f>
        <v>Scotland</v>
      </c>
      <c r="E20" s="521" t="b">
        <f>OR(CalcC!$K$8&gt;0,CalcC!$I$8&gt;0)</f>
        <v>0</v>
      </c>
    </row>
    <row r="21" spans="2:5" ht="15.6">
      <c r="B21" s="106"/>
      <c r="C21" s="178"/>
      <c r="D21" s="179" t="s">
        <v>25</v>
      </c>
      <c r="E21" s="521"/>
    </row>
    <row r="22" spans="2:5">
      <c r="B22" s="105" t="s">
        <v>180</v>
      </c>
      <c r="C22" s="111">
        <v>16</v>
      </c>
      <c r="D22" s="170" t="str">
        <f>VLOOKUP($C22,Language!$D$5:$E$100,2,0)</f>
        <v>USA</v>
      </c>
      <c r="E22" s="521" t="b">
        <f>OR(CalcD!$K$5&gt;0,CalcD!$I$5&gt;0)</f>
        <v>0</v>
      </c>
    </row>
    <row r="23" spans="2:5">
      <c r="B23" s="105" t="s">
        <v>181</v>
      </c>
      <c r="C23" s="111">
        <v>40</v>
      </c>
      <c r="D23" s="170" t="str">
        <f>VLOOKUP($C23,Language!$D$5:$E$100,2,0)</f>
        <v>Paraguay</v>
      </c>
      <c r="E23" s="521" t="b">
        <f>OR(CalcD!$K$6&gt;0,CalcD!$I$6&gt;0)</f>
        <v>0</v>
      </c>
    </row>
    <row r="24" spans="2:5">
      <c r="B24" s="105" t="s">
        <v>182</v>
      </c>
      <c r="C24" s="111">
        <v>27</v>
      </c>
      <c r="D24" s="170" t="str">
        <f>VLOOKUP($C24,Language!$D$5:$E$100,2,0)</f>
        <v>Australia</v>
      </c>
      <c r="E24" s="521" t="b">
        <f>OR(CalcD!$K$7&gt;0,CalcD!$I$7&gt;0)</f>
        <v>0</v>
      </c>
    </row>
    <row r="25" spans="2:5">
      <c r="B25" s="105" t="s">
        <v>1048</v>
      </c>
      <c r="C25" s="360">
        <v>22</v>
      </c>
      <c r="D25" s="170" t="str">
        <f>VLOOKUP($C25,Language!$D$5:$E$100,2,0)</f>
        <v>Turkey</v>
      </c>
      <c r="E25" s="521" t="b">
        <f>OR(CalcD!$K$8&gt;0,CalcD!$I$8&gt;0)</f>
        <v>0</v>
      </c>
    </row>
    <row r="26" spans="2:5" ht="15.6">
      <c r="B26" s="106"/>
      <c r="C26" s="178"/>
      <c r="D26" s="179" t="s">
        <v>22</v>
      </c>
      <c r="E26" s="521"/>
    </row>
    <row r="27" spans="2:5">
      <c r="B27" s="105" t="s">
        <v>183</v>
      </c>
      <c r="C27" s="111">
        <v>10</v>
      </c>
      <c r="D27" s="170" t="str">
        <f>VLOOKUP($C27,Language!$D$5:$E$100,2,0)</f>
        <v>Germany</v>
      </c>
      <c r="E27" s="521" t="b">
        <f>OR(CalcE!$K$5&gt;0,CalcE!$I$5&gt;0)</f>
        <v>0</v>
      </c>
    </row>
    <row r="28" spans="2:5">
      <c r="B28" s="105" t="s">
        <v>184</v>
      </c>
      <c r="C28" s="108">
        <v>82</v>
      </c>
      <c r="D28" s="170" t="str">
        <f>VLOOKUP($C28,Language!$D$5:$E$100,2,0)</f>
        <v>Curaçao</v>
      </c>
      <c r="E28" s="521" t="b">
        <f>OR(CalcE!$K$6&gt;0,CalcE!$I$6&gt;0)</f>
        <v>0</v>
      </c>
    </row>
    <row r="29" spans="2:5">
      <c r="B29" s="105" t="s">
        <v>185</v>
      </c>
      <c r="C29" s="111">
        <v>34</v>
      </c>
      <c r="D29" s="170" t="str">
        <f>VLOOKUP($C29,Language!$D$5:$E$100,2,0)</f>
        <v>Ivory Coast</v>
      </c>
      <c r="E29" s="521" t="b">
        <f>OR(CalcE!$K$7&gt;0,CalcE!$I$7&gt;0)</f>
        <v>0</v>
      </c>
    </row>
    <row r="30" spans="2:5">
      <c r="B30" s="105" t="s">
        <v>1049</v>
      </c>
      <c r="C30" s="360">
        <v>23</v>
      </c>
      <c r="D30" s="170" t="str">
        <f>VLOOKUP($C30,Language!$D$5:$E$100,2,0)</f>
        <v>Ecuador</v>
      </c>
      <c r="E30" s="521" t="b">
        <f>OR(CalcE!$K$8&gt;0,CalcE!$I$8&gt;0)</f>
        <v>0</v>
      </c>
    </row>
    <row r="31" spans="2:5" ht="15.6">
      <c r="B31" s="106"/>
      <c r="C31" s="178"/>
      <c r="D31" s="179" t="s">
        <v>23</v>
      </c>
      <c r="E31" s="521"/>
    </row>
    <row r="32" spans="2:5">
      <c r="B32" s="105" t="s">
        <v>266</v>
      </c>
      <c r="C32" s="108">
        <v>7</v>
      </c>
      <c r="D32" s="170" t="str">
        <f>VLOOKUP($C32,Language!$D$5:$E$100,2,0)</f>
        <v>Netherlands</v>
      </c>
      <c r="E32" s="521" t="b">
        <f>OR(CalcF!$K$5&gt;0,CalcF!$I$5&gt;0)</f>
        <v>0</v>
      </c>
    </row>
    <row r="33" spans="2:5">
      <c r="B33" s="105" t="s">
        <v>267</v>
      </c>
      <c r="C33" s="111">
        <v>18</v>
      </c>
      <c r="D33" s="170" t="str">
        <f>VLOOKUP($C33,Language!$D$5:$E$100,2,0)</f>
        <v>Japan</v>
      </c>
      <c r="E33" s="521" t="b">
        <f>OR(CalcF!$K$6&gt;0,CalcF!$I$6&gt;0)</f>
        <v>0</v>
      </c>
    </row>
    <row r="34" spans="2:5">
      <c r="B34" s="105" t="s">
        <v>268</v>
      </c>
      <c r="C34" s="108">
        <v>38</v>
      </c>
      <c r="D34" s="170" t="str">
        <f>VLOOKUP($C34,Language!$D$5:$E$100,2,0)</f>
        <v>Sweden</v>
      </c>
      <c r="E34" s="521" t="b">
        <f>OR(CalcF!$K$7&gt;0,CalcF!$I$7&gt;0)</f>
        <v>0</v>
      </c>
    </row>
    <row r="35" spans="2:5">
      <c r="B35" s="105" t="s">
        <v>1050</v>
      </c>
      <c r="C35" s="361">
        <v>44</v>
      </c>
      <c r="D35" s="170" t="str">
        <f>VLOOKUP($C35,Language!$D$5:$E$100,2,0)</f>
        <v>Tunisia</v>
      </c>
      <c r="E35" s="521" t="b">
        <f>OR(CalcF!$K$8&gt;0,CalcF!$I$8&gt;0)</f>
        <v>0</v>
      </c>
    </row>
    <row r="36" spans="2:5" ht="15.6">
      <c r="B36" s="106"/>
      <c r="C36" s="178"/>
      <c r="D36" s="179" t="s">
        <v>272</v>
      </c>
      <c r="E36" s="521"/>
    </row>
    <row r="37" spans="2:5">
      <c r="B37" s="105" t="s">
        <v>186</v>
      </c>
      <c r="C37" s="111">
        <v>9</v>
      </c>
      <c r="D37" s="170" t="str">
        <f>VLOOKUP($C37,Language!$D$5:$E$100,2,0)</f>
        <v>Belgium</v>
      </c>
      <c r="E37" s="521" t="b">
        <f>OR(CalcG!$K$5&gt;0,CalcG!$I$5&gt;0)</f>
        <v>0</v>
      </c>
    </row>
    <row r="38" spans="2:5">
      <c r="B38" s="105" t="s">
        <v>187</v>
      </c>
      <c r="C38" s="111">
        <v>29</v>
      </c>
      <c r="D38" s="170" t="str">
        <f>VLOOKUP($C38,Language!$D$5:$E$100,2,0)</f>
        <v>Egypt</v>
      </c>
      <c r="E38" s="521" t="b">
        <f>OR(CalcG!$K$6&gt;0,CalcG!$I$6&gt;0)</f>
        <v>0</v>
      </c>
    </row>
    <row r="39" spans="2:5">
      <c r="B39" s="105" t="s">
        <v>188</v>
      </c>
      <c r="C39" s="111">
        <v>21</v>
      </c>
      <c r="D39" s="170" t="str">
        <f>VLOOKUP($C39,Language!$D$5:$E$100,2,0)</f>
        <v>IR Iran</v>
      </c>
      <c r="E39" s="521" t="b">
        <f>OR(CalcG!$K$7&gt;0,CalcG!$I$7&gt;0)</f>
        <v>0</v>
      </c>
    </row>
    <row r="40" spans="2:5">
      <c r="B40" s="105" t="s">
        <v>1051</v>
      </c>
      <c r="C40" s="360">
        <v>85</v>
      </c>
      <c r="D40" s="170" t="str">
        <f>VLOOKUP($C40,Language!$D$5:$E$100,2,0)</f>
        <v>New Zealand</v>
      </c>
      <c r="E40" s="521" t="b">
        <f>OR(CalcG!$K$8&gt;0,CalcG!$I$8&gt;0)</f>
        <v>0</v>
      </c>
    </row>
    <row r="41" spans="2:5" ht="15.6">
      <c r="B41" s="106"/>
      <c r="C41" s="178"/>
      <c r="D41" s="179" t="s">
        <v>31</v>
      </c>
      <c r="E41" s="521"/>
    </row>
    <row r="42" spans="2:5">
      <c r="B42" s="105" t="s">
        <v>269</v>
      </c>
      <c r="C42" s="111">
        <v>2</v>
      </c>
      <c r="D42" s="172" t="str">
        <f>VLOOKUP($C42,Language!$D$5:$E$100,2,0)</f>
        <v>Spain</v>
      </c>
      <c r="E42" s="521" t="b">
        <f>OR(CalcH!$K$5&gt;0,CalcH!$I$5&gt;0)</f>
        <v>0</v>
      </c>
    </row>
    <row r="43" spans="2:5">
      <c r="B43" s="105" t="s">
        <v>270</v>
      </c>
      <c r="C43" s="111">
        <v>69</v>
      </c>
      <c r="D43" s="172" t="str">
        <f>VLOOKUP($C43,Language!$D$5:$E$100,2,0)</f>
        <v>Cape Verde</v>
      </c>
      <c r="E43" s="521" t="b">
        <f>OR(CalcH!$K$6&gt;0,CalcH!$I$6&gt;0)</f>
        <v>0</v>
      </c>
    </row>
    <row r="44" spans="2:5">
      <c r="B44" s="105" t="s">
        <v>271</v>
      </c>
      <c r="C44" s="111">
        <v>61</v>
      </c>
      <c r="D44" s="172" t="str">
        <f>VLOOKUP($C44,Language!$D$5:$E$100,2,0)</f>
        <v>Saudi Arabia</v>
      </c>
      <c r="E44" s="521" t="b">
        <f>OR(CalcH!$K$7&gt;0,CalcH!$I$7&gt;0)</f>
        <v>0</v>
      </c>
    </row>
    <row r="45" spans="2:5">
      <c r="B45" s="151" t="s">
        <v>1052</v>
      </c>
      <c r="C45" s="360">
        <v>17</v>
      </c>
      <c r="D45" s="172" t="str">
        <f>VLOOKUP($C45,Language!$D$5:$E$100,2,0)</f>
        <v>Uruguay</v>
      </c>
      <c r="E45" s="521" t="b">
        <f>OR(CalcH!$K$8&gt;0,CalcH!$I$8&gt;0)</f>
        <v>0</v>
      </c>
    </row>
    <row r="46" spans="2:5" ht="15.6">
      <c r="B46" s="104"/>
      <c r="C46" s="178"/>
      <c r="D46" s="179" t="s">
        <v>32</v>
      </c>
      <c r="E46" s="521"/>
    </row>
    <row r="47" spans="2:5">
      <c r="B47" s="105" t="s">
        <v>842</v>
      </c>
      <c r="C47" s="108">
        <v>1</v>
      </c>
      <c r="D47" s="170" t="str">
        <f>VLOOKUP($C47,Language!$D$5:$E$100,2,0)</f>
        <v>France</v>
      </c>
      <c r="E47" s="521" t="b">
        <f>OR(CalcI!$K$5&gt;0,CalcI!$I$5&gt;0)</f>
        <v>0</v>
      </c>
    </row>
    <row r="48" spans="2:5">
      <c r="B48" s="105" t="s">
        <v>843</v>
      </c>
      <c r="C48" s="111">
        <v>14</v>
      </c>
      <c r="D48" s="170" t="str">
        <f>VLOOKUP($C48,Language!$D$5:$E$100,2,0)</f>
        <v>Senegal</v>
      </c>
      <c r="E48" s="521" t="b">
        <f>OR(CalcI!$K$6&gt;0,CalcI!$I$6&gt;0)</f>
        <v>0</v>
      </c>
    </row>
    <row r="49" spans="2:5">
      <c r="B49" s="105" t="s">
        <v>844</v>
      </c>
      <c r="C49" s="111">
        <v>57</v>
      </c>
      <c r="D49" s="170" t="str">
        <f>VLOOKUP($C49,Language!$D$5:$E$100,2,0)</f>
        <v>Iraq</v>
      </c>
      <c r="E49" s="521" t="b">
        <f>OR(CalcI!$K$7&gt;0,CalcI!$I$7&gt;0)</f>
        <v>0</v>
      </c>
    </row>
    <row r="50" spans="2:5">
      <c r="B50" s="105" t="s">
        <v>1053</v>
      </c>
      <c r="C50" s="360">
        <v>31</v>
      </c>
      <c r="D50" s="170" t="str">
        <f>VLOOKUP($C50,Language!$D$5:$E$100,2,0)</f>
        <v>Norway</v>
      </c>
      <c r="E50" s="521" t="b">
        <f>OR(CalcI!$K$8&gt;0,CalcI!$I$8&gt;0)</f>
        <v>0</v>
      </c>
    </row>
    <row r="51" spans="2:5" ht="15.6">
      <c r="B51" s="106"/>
      <c r="C51" s="178"/>
      <c r="D51" s="179" t="s">
        <v>841</v>
      </c>
      <c r="E51" s="521"/>
    </row>
    <row r="52" spans="2:5">
      <c r="B52" s="105" t="s">
        <v>845</v>
      </c>
      <c r="C52" s="111">
        <v>3</v>
      </c>
      <c r="D52" s="170" t="str">
        <f>VLOOKUP($C52,Language!$D$5:$E$100,2,0)</f>
        <v>Argentina</v>
      </c>
      <c r="E52" s="521" t="b">
        <f>OR(CalcJ!$K$5&gt;0,CalcJ!$I$5&gt;0)</f>
        <v>0</v>
      </c>
    </row>
    <row r="53" spans="2:5">
      <c r="B53" s="105" t="s">
        <v>846</v>
      </c>
      <c r="C53" s="108">
        <v>28</v>
      </c>
      <c r="D53" s="170" t="str">
        <f>VLOOKUP($C53,Language!$D$5:$E$100,2,0)</f>
        <v>Algeria</v>
      </c>
      <c r="E53" s="521" t="b">
        <f>OR(CalcJ!$K$6&gt;0,CalcJ!$I$6&gt;0)</f>
        <v>0</v>
      </c>
    </row>
    <row r="54" spans="2:5">
      <c r="B54" s="105" t="s">
        <v>847</v>
      </c>
      <c r="C54" s="111">
        <v>24</v>
      </c>
      <c r="D54" s="170" t="str">
        <f>VLOOKUP($C54,Language!$D$5:$E$100,2,0)</f>
        <v>Austria</v>
      </c>
      <c r="E54" s="521" t="b">
        <f>OR(CalcJ!$K$7&gt;0,CalcJ!$I$7&gt;0)</f>
        <v>0</v>
      </c>
    </row>
    <row r="55" spans="2:5">
      <c r="B55" s="105" t="s">
        <v>1054</v>
      </c>
      <c r="C55" s="360">
        <v>63</v>
      </c>
      <c r="D55" s="170" t="str">
        <f>VLOOKUP($C55,Language!$D$5:$E$100,2,0)</f>
        <v>Jordan</v>
      </c>
      <c r="E55" s="521" t="b">
        <f>OR(CalcJ!$K$8&gt;0,CalcJ!$I$8&gt;0)</f>
        <v>0</v>
      </c>
    </row>
    <row r="56" spans="2:5" ht="15.6">
      <c r="B56" s="106"/>
      <c r="C56" s="178"/>
      <c r="D56" s="179" t="s">
        <v>33</v>
      </c>
      <c r="E56" s="521"/>
    </row>
    <row r="57" spans="2:5">
      <c r="B57" s="105" t="s">
        <v>848</v>
      </c>
      <c r="C57" s="111">
        <v>5</v>
      </c>
      <c r="D57" s="170" t="str">
        <f>VLOOKUP($C57,Language!$D$5:$E$100,2,0)</f>
        <v>Portugal</v>
      </c>
      <c r="E57" s="521" t="b">
        <f>OR(CalcK!$K$5&gt;0,CalcK!$I$5&gt;0)</f>
        <v>0</v>
      </c>
    </row>
    <row r="58" spans="2:5">
      <c r="B58" s="105" t="s">
        <v>849</v>
      </c>
      <c r="C58" s="111">
        <v>46</v>
      </c>
      <c r="D58" s="170" t="str">
        <f>VLOOKUP($C58,Language!$D$5:$E$100,2,0)</f>
        <v>DR Congo</v>
      </c>
      <c r="E58" s="521" t="b">
        <f>OR(CalcK!$K$6&gt;0,CalcK!$I$6&gt;0)</f>
        <v>0</v>
      </c>
    </row>
    <row r="59" spans="2:5">
      <c r="B59" s="105" t="s">
        <v>850</v>
      </c>
      <c r="C59" s="111">
        <v>50</v>
      </c>
      <c r="D59" s="170" t="str">
        <f>VLOOKUP($C59,Language!$D$5:$E$100,2,0)</f>
        <v>Uzbekistan</v>
      </c>
      <c r="E59" s="521" t="b">
        <f>OR(CalcK!$K$7&gt;0,CalcK!$I$7&gt;0)</f>
        <v>0</v>
      </c>
    </row>
    <row r="60" spans="2:5">
      <c r="B60" s="105" t="s">
        <v>1055</v>
      </c>
      <c r="C60" s="362">
        <v>13</v>
      </c>
      <c r="D60" s="170" t="str">
        <f>VLOOKUP($C60,Language!$D$5:$E$100,2,0)</f>
        <v>Colombia</v>
      </c>
      <c r="E60" s="521" t="b">
        <f>OR(CalcK!$K$8&gt;0,CalcK!$I$8&gt;0)</f>
        <v>0</v>
      </c>
    </row>
    <row r="61" spans="2:5" ht="15.6">
      <c r="B61" s="106"/>
      <c r="C61" s="178"/>
      <c r="D61" s="179" t="s">
        <v>34</v>
      </c>
      <c r="E61" s="521"/>
    </row>
    <row r="62" spans="2:5">
      <c r="B62" s="105" t="s">
        <v>851</v>
      </c>
      <c r="C62" s="111">
        <v>4</v>
      </c>
      <c r="D62" s="170" t="str">
        <f>VLOOKUP($C62,Language!$D$5:$E$100,2,0)</f>
        <v>England</v>
      </c>
      <c r="E62" s="521" t="b">
        <f>OR(CalcL!$K$5&gt;0,CalcL!$I$5&gt;0)</f>
        <v>0</v>
      </c>
    </row>
    <row r="63" spans="2:5">
      <c r="B63" s="105" t="s">
        <v>852</v>
      </c>
      <c r="C63" s="111">
        <v>11</v>
      </c>
      <c r="D63" s="170" t="str">
        <f>VLOOKUP($C63,Language!$D$5:$E$100,2,0)</f>
        <v>Croatia</v>
      </c>
      <c r="E63" s="521" t="b">
        <f>OR(CalcL!$K$6&gt;0,CalcL!$I$6&gt;0)</f>
        <v>0</v>
      </c>
    </row>
    <row r="64" spans="2:5">
      <c r="B64" s="105" t="s">
        <v>853</v>
      </c>
      <c r="C64" s="111">
        <v>74</v>
      </c>
      <c r="D64" s="170" t="str">
        <f>VLOOKUP($C64,Language!$D$5:$E$100,2,0)</f>
        <v>Ghana</v>
      </c>
      <c r="E64" s="521" t="b">
        <f>OR(CalcL!$K$7&gt;0,CalcL!$I$7&gt;0)</f>
        <v>0</v>
      </c>
    </row>
    <row r="65" spans="2:5" ht="15" thickBot="1">
      <c r="B65" s="107" t="s">
        <v>1056</v>
      </c>
      <c r="C65" s="363">
        <v>33</v>
      </c>
      <c r="D65" s="364" t="str">
        <f>VLOOKUP($C65,Language!$D$5:$E$100,2,0)</f>
        <v>Panama</v>
      </c>
      <c r="E65" s="522" t="b">
        <f>OR(CalcL!$K$8&gt;0,CalcL!$I$8&gt;0)</f>
        <v>0</v>
      </c>
    </row>
    <row r="66" spans="2:5" ht="15" thickTop="1"/>
    <row r="67" spans="2:5"/>
    <row r="68" spans="2:5"/>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defaultColWidth="0" defaultRowHeight="14.4" zeroHeight="1"/>
  <cols>
    <col min="1" max="1" width="11.44140625" customWidth="1"/>
    <col min="2" max="2" width="9.33203125" customWidth="1"/>
    <col min="3" max="3" width="7.33203125" style="22" customWidth="1"/>
    <col min="4" max="4" width="8.88671875" style="22" customWidth="1"/>
    <col min="5" max="5" width="27.33203125" customWidth="1"/>
    <col min="6" max="6" width="26.6640625" customWidth="1"/>
    <col min="7" max="7" width="8.33203125" customWidth="1"/>
    <col min="8" max="8" width="21.5546875" customWidth="1"/>
    <col min="9" max="9" width="18" customWidth="1"/>
    <col min="10" max="10" width="19" customWidth="1"/>
    <col min="11" max="11" width="18.109375" customWidth="1"/>
    <col min="12" max="12" width="10.33203125" customWidth="1"/>
    <col min="13" max="13" width="13.5546875" style="22" customWidth="1"/>
    <col min="14" max="14" width="23" style="22" customWidth="1"/>
    <col min="15" max="16" width="4.6640625" style="22" customWidth="1"/>
    <col min="17" max="24" width="4.6640625" style="22" hidden="1" customWidth="1"/>
    <col min="25" max="25" width="5.109375" hidden="1" customWidth="1"/>
    <col min="26" max="16384" width="11.44140625" hidden="1"/>
  </cols>
  <sheetData>
    <row r="1" spans="1:14" ht="28.8">
      <c r="A1" s="90"/>
      <c r="B1" s="950" t="str">
        <f>Language!$E$125</f>
        <v>Matches</v>
      </c>
      <c r="C1" s="950"/>
      <c r="D1" s="950"/>
      <c r="E1" s="950"/>
      <c r="F1" s="950"/>
      <c r="G1" s="950"/>
      <c r="H1" s="950"/>
      <c r="I1" s="950"/>
      <c r="J1" s="950"/>
    </row>
    <row r="2" spans="1:14" ht="18.75" customHeight="1" thickBot="1">
      <c r="A2" s="89"/>
      <c r="B2" s="50"/>
      <c r="C2" s="50"/>
      <c r="D2" s="50"/>
      <c r="E2" s="50"/>
      <c r="F2" s="50"/>
      <c r="G2" s="50"/>
      <c r="H2" s="50"/>
      <c r="I2" s="50"/>
      <c r="J2" s="50"/>
    </row>
    <row r="3" spans="1:14" ht="30" customHeight="1" thickTop="1" thickBot="1">
      <c r="A3" s="89"/>
      <c r="B3" s="88" t="s">
        <v>393</v>
      </c>
      <c r="C3" s="951" t="s">
        <v>307</v>
      </c>
      <c r="D3" s="951"/>
      <c r="E3" s="77" t="s">
        <v>396</v>
      </c>
      <c r="F3" s="77" t="s">
        <v>554</v>
      </c>
      <c r="G3" s="152" t="s">
        <v>391</v>
      </c>
      <c r="H3" s="77" t="s">
        <v>392</v>
      </c>
      <c r="I3" s="77" t="s">
        <v>284</v>
      </c>
      <c r="J3" s="77" t="s">
        <v>285</v>
      </c>
      <c r="K3" s="78" t="s">
        <v>402</v>
      </c>
    </row>
    <row r="4" spans="1:14">
      <c r="B4" s="163">
        <v>1</v>
      </c>
      <c r="C4" s="161" t="s">
        <v>171</v>
      </c>
      <c r="D4" s="162" t="s">
        <v>172</v>
      </c>
      <c r="E4" s="144">
        <v>46184.625</v>
      </c>
      <c r="F4" s="56">
        <f>$E4-VLOOKUP($G4,TimeZone!$L$4:$O$19,4,0)+VLOOKUP(TimeZone!$H$1,TimeZone!$C$4:$E$40,3,0)</f>
        <v>46184.916666666664</v>
      </c>
      <c r="G4" s="154">
        <v>14</v>
      </c>
      <c r="H4" s="86" t="str">
        <f>VLOOKUP($G4,Language!$D$103:$E$118,2,0)</f>
        <v>Mexico City</v>
      </c>
      <c r="I4" s="86" t="str">
        <f>VLOOKUP(C4,Groups!$B$7:$D$65,3,0)</f>
        <v>Mexico</v>
      </c>
      <c r="J4" s="86" t="str">
        <f>VLOOKUP(D4,Groups!$B$7:$D$65,3,0)</f>
        <v>South Africa</v>
      </c>
      <c r="K4" s="79"/>
      <c r="N4" s="72"/>
    </row>
    <row r="5" spans="1:14">
      <c r="B5" s="163">
        <v>2</v>
      </c>
      <c r="C5" s="161" t="s">
        <v>173</v>
      </c>
      <c r="D5" s="162" t="s">
        <v>1045</v>
      </c>
      <c r="E5" s="144">
        <v>46184.916666666664</v>
      </c>
      <c r="F5" s="56">
        <f>$E5-VLOOKUP($G5,TimeZone!$L$4:$O$19,4,0)+VLOOKUP(TimeZone!$H$1,TimeZone!$C$4:$E$40,3,0)</f>
        <v>46185.208333333328</v>
      </c>
      <c r="G5" s="156">
        <v>15</v>
      </c>
      <c r="H5" s="86" t="str">
        <f>VLOOKUP($G5,Language!$D$103:$E$118,2,0)</f>
        <v>Guadalajara</v>
      </c>
      <c r="I5" s="86" t="str">
        <f>VLOOKUP(C5,Groups!$B$7:$D$65,3,0)</f>
        <v>Rep. of Korea</v>
      </c>
      <c r="J5" s="86" t="str">
        <f>VLOOKUP(D5,Groups!$B$7:$D$65,3,0)</f>
        <v>Czech Rep.</v>
      </c>
      <c r="K5" s="79"/>
    </row>
    <row r="6" spans="1:14">
      <c r="B6" s="163">
        <v>3</v>
      </c>
      <c r="C6" s="161" t="s">
        <v>174</v>
      </c>
      <c r="D6" s="162" t="s">
        <v>175</v>
      </c>
      <c r="E6" s="144">
        <v>46185.625</v>
      </c>
      <c r="F6" s="56">
        <f>$E6-VLOOKUP($G6,TimeZone!$L$4:$O$19,4,0)+VLOOKUP(TimeZone!$H$1,TimeZone!$C$4:$E$40,3,0)</f>
        <v>46185.916666666664</v>
      </c>
      <c r="G6" s="156">
        <v>2</v>
      </c>
      <c r="H6" s="86" t="str">
        <f>VLOOKUP($G6,Language!$D$103:$E$118,2,0)</f>
        <v>Toronto</v>
      </c>
      <c r="I6" s="86" t="str">
        <f>VLOOKUP(C6,Groups!$B$7:$D$65,3,0)</f>
        <v>Canada</v>
      </c>
      <c r="J6" s="86" t="str">
        <f>VLOOKUP(D6,Groups!$B$7:$D$65,3,0)</f>
        <v>Bosnia/Herzeg.</v>
      </c>
      <c r="K6" s="79"/>
    </row>
    <row r="7" spans="1:14">
      <c r="B7" s="163">
        <v>4</v>
      </c>
      <c r="C7" s="161" t="s">
        <v>180</v>
      </c>
      <c r="D7" s="162" t="s">
        <v>181</v>
      </c>
      <c r="E7" s="144">
        <v>46185.875</v>
      </c>
      <c r="F7" s="56">
        <f>$E7-VLOOKUP($G7,TimeZone!$L$4:$O$19,4,0)+VLOOKUP(TimeZone!$H$1,TimeZone!$C$4:$E$40,3,0)</f>
        <v>46186.166666666664</v>
      </c>
      <c r="G7" s="156">
        <v>8</v>
      </c>
      <c r="H7" s="86" t="str">
        <f>VLOOKUP($G7,Language!$D$103:$E$118,2,0)</f>
        <v>Los Angeles</v>
      </c>
      <c r="I7" s="86" t="str">
        <f>VLOOKUP(C7,Groups!$B$7:$D$65,3,0)</f>
        <v>USA</v>
      </c>
      <c r="J7" s="86" t="str">
        <f>VLOOKUP(D7,Groups!$B$7:$D$65,3,0)</f>
        <v>Paraguay</v>
      </c>
      <c r="K7" s="79"/>
    </row>
    <row r="8" spans="1:14">
      <c r="B8" s="163">
        <v>5</v>
      </c>
      <c r="C8" s="161" t="s">
        <v>179</v>
      </c>
      <c r="D8" s="162" t="s">
        <v>1047</v>
      </c>
      <c r="E8" s="144">
        <v>46186.875</v>
      </c>
      <c r="F8" s="56">
        <f>$E8-VLOOKUP($G8,TimeZone!$L$4:$O$19,4,0)+VLOOKUP(TimeZone!$H$1,TimeZone!$C$4:$E$40,3,0)</f>
        <v>46187.166666666664</v>
      </c>
      <c r="G8" s="156">
        <v>12</v>
      </c>
      <c r="H8" s="86" t="str">
        <f>VLOOKUP($G8,Language!$D$103:$E$118,2,0)</f>
        <v>Boston</v>
      </c>
      <c r="I8" s="86" t="str">
        <f>VLOOKUP(C8,Groups!$B$7:$D$65,3,0)</f>
        <v>Haiti</v>
      </c>
      <c r="J8" s="86" t="str">
        <f>VLOOKUP(D8,Groups!$B$7:$D$65,3,0)</f>
        <v>Scotland</v>
      </c>
      <c r="K8" s="79"/>
    </row>
    <row r="9" spans="1:14">
      <c r="B9" s="163">
        <v>6</v>
      </c>
      <c r="C9" s="161" t="s">
        <v>182</v>
      </c>
      <c r="D9" s="162" t="s">
        <v>1048</v>
      </c>
      <c r="E9" s="144">
        <v>46187</v>
      </c>
      <c r="F9" s="56">
        <f>$E9-VLOOKUP($G9,TimeZone!$L$4:$O$19,4,0)+VLOOKUP(TimeZone!$H$1,TimeZone!$C$4:$E$40,3,0)</f>
        <v>46187.291666666664</v>
      </c>
      <c r="G9" s="156">
        <v>1</v>
      </c>
      <c r="H9" s="86" t="str">
        <f>VLOOKUP($G9,Language!$D$103:$E$118,2,0)</f>
        <v>Vancouver</v>
      </c>
      <c r="I9" s="86" t="str">
        <f>VLOOKUP(C9,Groups!$B$7:$D$65,3,0)</f>
        <v>Australia</v>
      </c>
      <c r="J9" s="86" t="str">
        <f>VLOOKUP(D9,Groups!$B$7:$D$65,3,0)</f>
        <v>Turkey</v>
      </c>
      <c r="K9" s="79"/>
    </row>
    <row r="10" spans="1:14">
      <c r="B10" s="163">
        <v>7</v>
      </c>
      <c r="C10" s="161" t="s">
        <v>177</v>
      </c>
      <c r="D10" s="162" t="s">
        <v>178</v>
      </c>
      <c r="E10" s="144">
        <v>46186.75</v>
      </c>
      <c r="F10" s="56">
        <f>$E10-VLOOKUP($G10,TimeZone!$L$4:$O$19,4,0)+VLOOKUP(TimeZone!$H$1,TimeZone!$C$4:$E$40,3,0)</f>
        <v>46187.041666666664</v>
      </c>
      <c r="G10" s="156">
        <v>3</v>
      </c>
      <c r="H10" s="86" t="str">
        <f>VLOOKUP($G10,Language!$D$103:$E$118,2,0)</f>
        <v>New York/New Jersey</v>
      </c>
      <c r="I10" s="86" t="str">
        <f>VLOOKUP(C10,Groups!$B$7:$D$65,3,0)</f>
        <v>Brazil</v>
      </c>
      <c r="J10" s="86" t="str">
        <f>VLOOKUP(D10,Groups!$B$7:$D$65,3,0)</f>
        <v>Morocco</v>
      </c>
      <c r="K10" s="79"/>
    </row>
    <row r="11" spans="1:14">
      <c r="B11" s="163">
        <v>8</v>
      </c>
      <c r="C11" s="161" t="s">
        <v>176</v>
      </c>
      <c r="D11" s="162" t="s">
        <v>1046</v>
      </c>
      <c r="E11" s="144">
        <v>46186.625</v>
      </c>
      <c r="F11" s="56">
        <f>$E11-VLOOKUP($G11,TimeZone!$L$4:$O$19,4,0)+VLOOKUP(TimeZone!$H$1,TimeZone!$C$4:$E$40,3,0)</f>
        <v>46186.916666666664</v>
      </c>
      <c r="G11" s="156">
        <v>11</v>
      </c>
      <c r="H11" s="86" t="str">
        <f>VLOOKUP($G11,Language!$D$103:$E$118,2,0)</f>
        <v>San Francisco Bay Area</v>
      </c>
      <c r="I11" s="86" t="str">
        <f>VLOOKUP(C11,Groups!$B$7:$D$65,3,0)</f>
        <v>Qatar</v>
      </c>
      <c r="J11" s="86" t="str">
        <f>VLOOKUP(D11,Groups!$B$7:$D$65,3,0)</f>
        <v>Switzerland</v>
      </c>
      <c r="K11" s="79"/>
    </row>
    <row r="12" spans="1:14">
      <c r="B12" s="163">
        <v>9</v>
      </c>
      <c r="C12" s="161" t="s">
        <v>185</v>
      </c>
      <c r="D12" s="162" t="s">
        <v>1049</v>
      </c>
      <c r="E12" s="144">
        <v>46187.791666666664</v>
      </c>
      <c r="F12" s="56">
        <f>$E12-VLOOKUP($G12,TimeZone!$L$4:$O$19,4,0)+VLOOKUP(TimeZone!$H$1,TimeZone!$C$4:$E$40,3,0)</f>
        <v>46188.083333333328</v>
      </c>
      <c r="G12" s="156">
        <v>9</v>
      </c>
      <c r="H12" s="86" t="str">
        <f>VLOOKUP($G12,Language!$D$103:$E$118,2,0)</f>
        <v>Philadelphia</v>
      </c>
      <c r="I12" s="86" t="str">
        <f>VLOOKUP(C12,Groups!$B$7:$D$65,3,0)</f>
        <v>Ivory Coast</v>
      </c>
      <c r="J12" s="86" t="str">
        <f>VLOOKUP(D12,Groups!$B$7:$D$65,3,0)</f>
        <v>Ecuador</v>
      </c>
      <c r="K12" s="79"/>
    </row>
    <row r="13" spans="1:14">
      <c r="B13" s="163">
        <v>10</v>
      </c>
      <c r="C13" s="161" t="s">
        <v>183</v>
      </c>
      <c r="D13" s="162" t="s">
        <v>184</v>
      </c>
      <c r="E13" s="144">
        <v>46187.541666666664</v>
      </c>
      <c r="F13" s="56">
        <f>$E13-VLOOKUP($G13,TimeZone!$L$4:$O$19,4,0)+VLOOKUP(TimeZone!$H$1,TimeZone!$C$4:$E$40,3,0)</f>
        <v>46187.833333333328</v>
      </c>
      <c r="G13" s="156">
        <v>6</v>
      </c>
      <c r="H13" s="86" t="str">
        <f>VLOOKUP($G13,Language!$D$103:$E$118,2,0)</f>
        <v>Houston</v>
      </c>
      <c r="I13" s="86" t="str">
        <f>VLOOKUP(C13,Groups!$B$7:$D$65,3,0)</f>
        <v>Germany</v>
      </c>
      <c r="J13" s="86" t="str">
        <f>VLOOKUP(D13,Groups!$B$7:$D$65,3,0)</f>
        <v>Curaçao</v>
      </c>
      <c r="K13" s="79"/>
    </row>
    <row r="14" spans="1:14">
      <c r="B14" s="163">
        <v>11</v>
      </c>
      <c r="C14" s="161" t="s">
        <v>266</v>
      </c>
      <c r="D14" s="162" t="s">
        <v>267</v>
      </c>
      <c r="E14" s="144">
        <v>46187.666666666664</v>
      </c>
      <c r="F14" s="56">
        <f>$E14-VLOOKUP($G14,TimeZone!$L$4:$O$19,4,0)+VLOOKUP(TimeZone!$H$1,TimeZone!$C$4:$E$40,3,0)</f>
        <v>46187.958333333328</v>
      </c>
      <c r="G14" s="156">
        <v>5</v>
      </c>
      <c r="H14" s="86" t="str">
        <f>VLOOKUP($G14,Language!$D$103:$E$118,2,0)</f>
        <v>Dallas</v>
      </c>
      <c r="I14" s="86" t="str">
        <f>VLOOKUP(C14,Groups!$B$7:$D$65,3,0)</f>
        <v>Netherlands</v>
      </c>
      <c r="J14" s="86" t="str">
        <f>VLOOKUP(D14,Groups!$B$7:$D$65,3,0)</f>
        <v>Japan</v>
      </c>
      <c r="K14" s="79"/>
    </row>
    <row r="15" spans="1:14">
      <c r="B15" s="163">
        <v>12</v>
      </c>
      <c r="C15" s="161" t="s">
        <v>268</v>
      </c>
      <c r="D15" s="162" t="s">
        <v>1050</v>
      </c>
      <c r="E15" s="144">
        <v>46187.916666666664</v>
      </c>
      <c r="F15" s="56">
        <f>$E15-VLOOKUP($G15,TimeZone!$L$4:$O$19,4,0)+VLOOKUP(TimeZone!$H$1,TimeZone!$C$4:$E$40,3,0)</f>
        <v>46188.208333333328</v>
      </c>
      <c r="G15" s="156">
        <v>16</v>
      </c>
      <c r="H15" s="86" t="str">
        <f>VLOOKUP($G15,Language!$D$103:$E$118,2,0)</f>
        <v>Monterrey</v>
      </c>
      <c r="I15" s="86" t="str">
        <f>VLOOKUP(C15,Groups!$B$7:$D$65,3,0)</f>
        <v>Sweden</v>
      </c>
      <c r="J15" s="86" t="str">
        <f>VLOOKUP(D15,Groups!$B$7:$D$65,3,0)</f>
        <v>Tunisia</v>
      </c>
      <c r="K15" s="79"/>
    </row>
    <row r="16" spans="1:14">
      <c r="B16" s="163">
        <v>13</v>
      </c>
      <c r="C16" s="161" t="s">
        <v>271</v>
      </c>
      <c r="D16" s="162" t="s">
        <v>1052</v>
      </c>
      <c r="E16" s="144">
        <v>46188.75</v>
      </c>
      <c r="F16" s="56">
        <f>$E16-VLOOKUP($G16,TimeZone!$L$4:$O$19,4,0)+VLOOKUP(TimeZone!$H$1,TimeZone!$C$4:$E$40,3,0)</f>
        <v>46189.041666666664</v>
      </c>
      <c r="G16" s="156">
        <v>13</v>
      </c>
      <c r="H16" s="86" t="str">
        <f>VLOOKUP($G16,Language!$D$103:$E$118,2,0)</f>
        <v>Miami</v>
      </c>
      <c r="I16" s="86" t="str">
        <f>VLOOKUP(C16,Groups!$B$7:$D$65,3,0)</f>
        <v>Saudi Arabia</v>
      </c>
      <c r="J16" s="86" t="str">
        <f>VLOOKUP(D16,Groups!$B$7:$D$65,3,0)</f>
        <v>Uruguay</v>
      </c>
      <c r="K16" s="79"/>
    </row>
    <row r="17" spans="2:11">
      <c r="B17" s="163">
        <v>14</v>
      </c>
      <c r="C17" s="161" t="s">
        <v>269</v>
      </c>
      <c r="D17" s="162" t="s">
        <v>270</v>
      </c>
      <c r="E17" s="144">
        <v>46188.5</v>
      </c>
      <c r="F17" s="56">
        <f>$E17-VLOOKUP($G17,TimeZone!$L$4:$O$19,4,0)+VLOOKUP(TimeZone!$H$1,TimeZone!$C$4:$E$40,3,0)</f>
        <v>46188.791666666664</v>
      </c>
      <c r="G17" s="156">
        <v>7</v>
      </c>
      <c r="H17" s="86" t="str">
        <f>VLOOKUP($G17,Language!$D$103:$E$118,2,0)</f>
        <v>Atlanta</v>
      </c>
      <c r="I17" s="86" t="str">
        <f>VLOOKUP(C17,Groups!$B$7:$D$65,3,0)</f>
        <v>Spain</v>
      </c>
      <c r="J17" s="86" t="str">
        <f>VLOOKUP(D17,Groups!$B$7:$D$65,3,0)</f>
        <v>Cape Verde</v>
      </c>
      <c r="K17" s="79"/>
    </row>
    <row r="18" spans="2:11">
      <c r="B18" s="163">
        <v>15</v>
      </c>
      <c r="C18" s="161" t="s">
        <v>188</v>
      </c>
      <c r="D18" s="162" t="s">
        <v>1051</v>
      </c>
      <c r="E18" s="144">
        <v>46188.875</v>
      </c>
      <c r="F18" s="56">
        <f>$E18-VLOOKUP($G18,TimeZone!$L$4:$O$19,4,0)+VLOOKUP(TimeZone!$H$1,TimeZone!$C$4:$E$40,3,0)</f>
        <v>46189.166666666664</v>
      </c>
      <c r="G18" s="156">
        <v>8</v>
      </c>
      <c r="H18" s="86" t="str">
        <f>VLOOKUP($G18,Language!$D$103:$E$118,2,0)</f>
        <v>Los Angeles</v>
      </c>
      <c r="I18" s="86" t="str">
        <f>VLOOKUP(C18,Groups!$B$7:$D$65,3,0)</f>
        <v>IR Iran</v>
      </c>
      <c r="J18" s="86" t="str">
        <f>VLOOKUP(D18,Groups!$B$7:$D$65,3,0)</f>
        <v>New Zealand</v>
      </c>
      <c r="K18" s="79"/>
    </row>
    <row r="19" spans="2:11">
      <c r="B19" s="163">
        <v>16</v>
      </c>
      <c r="C19" s="161" t="s">
        <v>186</v>
      </c>
      <c r="D19" s="162" t="s">
        <v>187</v>
      </c>
      <c r="E19" s="144">
        <v>46188.625</v>
      </c>
      <c r="F19" s="56">
        <f>$E19-VLOOKUP($G19,TimeZone!$L$4:$O$19,4,0)+VLOOKUP(TimeZone!$H$1,TimeZone!$C$4:$E$40,3,0)</f>
        <v>46188.916666666664</v>
      </c>
      <c r="G19" s="156">
        <v>10</v>
      </c>
      <c r="H19" s="86" t="str">
        <f>VLOOKUP($G19,Language!$D$103:$E$118,2,0)</f>
        <v>Seattle</v>
      </c>
      <c r="I19" s="86" t="str">
        <f>VLOOKUP(C19,Groups!$B$7:$D$65,3,0)</f>
        <v>Belgium</v>
      </c>
      <c r="J19" s="86" t="str">
        <f>VLOOKUP(D19,Groups!$B$7:$D$65,3,0)</f>
        <v>Egypt</v>
      </c>
      <c r="K19" s="79"/>
    </row>
    <row r="20" spans="2:11">
      <c r="B20" s="163">
        <v>17</v>
      </c>
      <c r="C20" s="161" t="s">
        <v>842</v>
      </c>
      <c r="D20" s="162" t="s">
        <v>843</v>
      </c>
      <c r="E20" s="144">
        <v>46189.625</v>
      </c>
      <c r="F20" s="56">
        <f>$E20-VLOOKUP($G20,TimeZone!$L$4:$O$19,4,0)+VLOOKUP(TimeZone!$H$1,TimeZone!$C$4:$E$40,3,0)</f>
        <v>46189.916666666664</v>
      </c>
      <c r="G20" s="156">
        <v>3</v>
      </c>
      <c r="H20" s="86" t="str">
        <f>VLOOKUP($G20,Language!$D$103:$E$118,2,0)</f>
        <v>New York/New Jersey</v>
      </c>
      <c r="I20" s="86" t="str">
        <f>VLOOKUP(C20,Groups!$B$7:$D$65,3,0)</f>
        <v>France</v>
      </c>
      <c r="J20" s="86" t="str">
        <f>VLOOKUP(D20,Groups!$B$7:$D$65,3,0)</f>
        <v>Senegal</v>
      </c>
      <c r="K20" s="79"/>
    </row>
    <row r="21" spans="2:11">
      <c r="B21" s="163">
        <v>18</v>
      </c>
      <c r="C21" s="161" t="s">
        <v>844</v>
      </c>
      <c r="D21" s="162" t="s">
        <v>1053</v>
      </c>
      <c r="E21" s="144">
        <v>46189.75</v>
      </c>
      <c r="F21" s="56">
        <f>$E21-VLOOKUP($G21,TimeZone!$L$4:$O$19,4,0)+VLOOKUP(TimeZone!$H$1,TimeZone!$C$4:$E$40,3,0)</f>
        <v>46190.041666666664</v>
      </c>
      <c r="G21" s="156">
        <v>12</v>
      </c>
      <c r="H21" s="86" t="str">
        <f>VLOOKUP($G21,Language!$D$103:$E$118,2,0)</f>
        <v>Boston</v>
      </c>
      <c r="I21" s="86" t="str">
        <f>VLOOKUP(C21,Groups!$B$7:$D$65,3,0)</f>
        <v>Iraq</v>
      </c>
      <c r="J21" s="86" t="str">
        <f>VLOOKUP(D21,Groups!$B$7:$D$65,3,0)</f>
        <v>Norway</v>
      </c>
      <c r="K21" s="79"/>
    </row>
    <row r="22" spans="2:11">
      <c r="B22" s="163">
        <v>19</v>
      </c>
      <c r="C22" s="161" t="s">
        <v>845</v>
      </c>
      <c r="D22" s="162" t="s">
        <v>846</v>
      </c>
      <c r="E22" s="144">
        <v>46189.875</v>
      </c>
      <c r="F22" s="56">
        <f>$E22-VLOOKUP($G22,TimeZone!$L$4:$O$19,4,0)+VLOOKUP(TimeZone!$H$1,TimeZone!$C$4:$E$40,3,0)</f>
        <v>46190.166666666664</v>
      </c>
      <c r="G22" s="156">
        <v>4</v>
      </c>
      <c r="H22" s="86" t="str">
        <f>VLOOKUP($G22,Language!$D$103:$E$118,2,0)</f>
        <v>Kansas City</v>
      </c>
      <c r="I22" s="86" t="str">
        <f>VLOOKUP(C22,Groups!$B$7:$D$65,3,0)</f>
        <v>Argentina</v>
      </c>
      <c r="J22" s="86" t="str">
        <f>VLOOKUP(D22,Groups!$B$7:$D$65,3,0)</f>
        <v>Algeria</v>
      </c>
      <c r="K22" s="79"/>
    </row>
    <row r="23" spans="2:11">
      <c r="B23" s="163">
        <v>20</v>
      </c>
      <c r="C23" s="161" t="s">
        <v>847</v>
      </c>
      <c r="D23" s="162" t="s">
        <v>1054</v>
      </c>
      <c r="E23" s="144">
        <v>46190</v>
      </c>
      <c r="F23" s="56">
        <f>$E23-VLOOKUP($G23,TimeZone!$L$4:$O$19,4,0)+VLOOKUP(TimeZone!$H$1,TimeZone!$C$4:$E$40,3,0)</f>
        <v>46190.291666666664</v>
      </c>
      <c r="G23" s="156">
        <v>11</v>
      </c>
      <c r="H23" s="86" t="str">
        <f>VLOOKUP($G23,Language!$D$103:$E$118,2,0)</f>
        <v>San Francisco Bay Area</v>
      </c>
      <c r="I23" s="86" t="str">
        <f>VLOOKUP(C23,Groups!$B$7:$D$65,3,0)</f>
        <v>Austria</v>
      </c>
      <c r="J23" s="86" t="str">
        <f>VLOOKUP(D23,Groups!$B$7:$D$65,3,0)</f>
        <v>Jordan</v>
      </c>
      <c r="K23" s="79"/>
    </row>
    <row r="24" spans="2:11">
      <c r="B24" s="163">
        <v>21</v>
      </c>
      <c r="C24" s="161" t="s">
        <v>853</v>
      </c>
      <c r="D24" s="162" t="s">
        <v>1056</v>
      </c>
      <c r="E24" s="144">
        <v>46190.791666666664</v>
      </c>
      <c r="F24" s="56">
        <f>$E24-VLOOKUP($G24,TimeZone!$L$4:$O$19,4,0)+VLOOKUP(TimeZone!$H$1,TimeZone!$C$4:$E$40,3,0)</f>
        <v>46191.083333333328</v>
      </c>
      <c r="G24" s="156">
        <v>2</v>
      </c>
      <c r="H24" s="86" t="str">
        <f>VLOOKUP($G24,Language!$D$103:$E$118,2,0)</f>
        <v>Toronto</v>
      </c>
      <c r="I24" s="86" t="str">
        <f>VLOOKUP(C24,Groups!$B$7:$D$65,3,0)</f>
        <v>Ghana</v>
      </c>
      <c r="J24" s="86" t="str">
        <f>VLOOKUP(D24,Groups!$B$7:$D$65,3,0)</f>
        <v>Panama</v>
      </c>
      <c r="K24" s="79"/>
    </row>
    <row r="25" spans="2:11">
      <c r="B25" s="163">
        <v>22</v>
      </c>
      <c r="C25" s="161" t="s">
        <v>851</v>
      </c>
      <c r="D25" s="162" t="s">
        <v>852</v>
      </c>
      <c r="E25" s="144">
        <v>46190.666666666664</v>
      </c>
      <c r="F25" s="56">
        <f>$E25-VLOOKUP($G25,TimeZone!$L$4:$O$19,4,0)+VLOOKUP(TimeZone!$H$1,TimeZone!$C$4:$E$40,3,0)</f>
        <v>46190.958333333328</v>
      </c>
      <c r="G25" s="156">
        <v>5</v>
      </c>
      <c r="H25" s="86" t="str">
        <f>VLOOKUP($G25,Language!$D$103:$E$118,2,0)</f>
        <v>Dallas</v>
      </c>
      <c r="I25" s="86" t="str">
        <f>VLOOKUP(C25,Groups!$B$7:$D$65,3,0)</f>
        <v>England</v>
      </c>
      <c r="J25" s="86" t="str">
        <f>VLOOKUP(D25,Groups!$B$7:$D$65,3,0)</f>
        <v>Croatia</v>
      </c>
      <c r="K25" s="79"/>
    </row>
    <row r="26" spans="2:11">
      <c r="B26" s="163">
        <v>23</v>
      </c>
      <c r="C26" s="161" t="s">
        <v>848</v>
      </c>
      <c r="D26" s="162" t="s">
        <v>849</v>
      </c>
      <c r="E26" s="144">
        <v>46190.541666666664</v>
      </c>
      <c r="F26" s="56">
        <f>$E26-VLOOKUP($G26,TimeZone!$L$4:$O$19,4,0)+VLOOKUP(TimeZone!$H$1,TimeZone!$C$4:$E$40,3,0)</f>
        <v>46190.833333333328</v>
      </c>
      <c r="G26" s="156">
        <v>6</v>
      </c>
      <c r="H26" s="86" t="str">
        <f>VLOOKUP($G26,Language!$D$103:$E$118,2,0)</f>
        <v>Houston</v>
      </c>
      <c r="I26" s="86" t="str">
        <f>VLOOKUP(C26,Groups!$B$7:$D$65,3,0)</f>
        <v>Portugal</v>
      </c>
      <c r="J26" s="86" t="str">
        <f>VLOOKUP(D26,Groups!$B$7:$D$65,3,0)</f>
        <v>DR Congo</v>
      </c>
      <c r="K26" s="79"/>
    </row>
    <row r="27" spans="2:11">
      <c r="B27" s="163">
        <v>24</v>
      </c>
      <c r="C27" s="161" t="s">
        <v>850</v>
      </c>
      <c r="D27" s="162" t="s">
        <v>1055</v>
      </c>
      <c r="E27" s="144">
        <v>46190.916666666664</v>
      </c>
      <c r="F27" s="56">
        <f>$E27-VLOOKUP($G27,TimeZone!$L$4:$O$19,4,0)+VLOOKUP(TimeZone!$H$1,TimeZone!$C$4:$E$40,3,0)</f>
        <v>46191.208333333328</v>
      </c>
      <c r="G27" s="154">
        <v>14</v>
      </c>
      <c r="H27" s="86" t="str">
        <f>VLOOKUP($G27,Language!$D$103:$E$118,2,0)</f>
        <v>Mexico City</v>
      </c>
      <c r="I27" s="86" t="str">
        <f>VLOOKUP(C27,Groups!$B$7:$D$65,3,0)</f>
        <v>Uzbekistan</v>
      </c>
      <c r="J27" s="86" t="str">
        <f>VLOOKUP(D27,Groups!$B$7:$D$65,3,0)</f>
        <v>Colombia</v>
      </c>
      <c r="K27" s="79"/>
    </row>
    <row r="28" spans="2:11">
      <c r="B28" s="163">
        <v>25</v>
      </c>
      <c r="C28" s="161" t="s">
        <v>1045</v>
      </c>
      <c r="D28" s="162" t="s">
        <v>172</v>
      </c>
      <c r="E28" s="144">
        <v>46191.5</v>
      </c>
      <c r="F28" s="56">
        <f>$E28-VLOOKUP($G28,TimeZone!$L$4:$O$19,4,0)+VLOOKUP(TimeZone!$H$1,TimeZone!$C$4:$E$40,3,0)</f>
        <v>46191.791666666664</v>
      </c>
      <c r="G28" s="156">
        <v>7</v>
      </c>
      <c r="H28" s="86" t="str">
        <f>VLOOKUP($G28,Language!$D$103:$E$118,2,0)</f>
        <v>Atlanta</v>
      </c>
      <c r="I28" s="86" t="str">
        <f>VLOOKUP(C28,Groups!$B$7:$D$65,3,0)</f>
        <v>Czech Rep.</v>
      </c>
      <c r="J28" s="86" t="str">
        <f>VLOOKUP(D28,Groups!$B$7:$D$65,3,0)</f>
        <v>South Africa</v>
      </c>
      <c r="K28" s="79"/>
    </row>
    <row r="29" spans="2:11">
      <c r="B29" s="163">
        <v>26</v>
      </c>
      <c r="C29" s="161" t="s">
        <v>1046</v>
      </c>
      <c r="D29" s="162" t="s">
        <v>175</v>
      </c>
      <c r="E29" s="144">
        <v>46191.625</v>
      </c>
      <c r="F29" s="56">
        <f>$E29-VLOOKUP($G29,TimeZone!$L$4:$O$19,4,0)+VLOOKUP(TimeZone!$H$1,TimeZone!$C$4:$E$40,3,0)</f>
        <v>46191.916666666664</v>
      </c>
      <c r="G29" s="156">
        <v>8</v>
      </c>
      <c r="H29" s="86" t="str">
        <f>VLOOKUP($G29,Language!$D$103:$E$118,2,0)</f>
        <v>Los Angeles</v>
      </c>
      <c r="I29" s="86" t="str">
        <f>VLOOKUP(C29,Groups!$B$7:$D$65,3,0)</f>
        <v>Switzerland</v>
      </c>
      <c r="J29" s="86" t="str">
        <f>VLOOKUP(D29,Groups!$B$7:$D$65,3,0)</f>
        <v>Bosnia/Herzeg.</v>
      </c>
      <c r="K29" s="79"/>
    </row>
    <row r="30" spans="2:11">
      <c r="B30" s="163">
        <v>27</v>
      </c>
      <c r="C30" s="161" t="s">
        <v>174</v>
      </c>
      <c r="D30" s="162" t="s">
        <v>176</v>
      </c>
      <c r="E30" s="144">
        <v>46191.75</v>
      </c>
      <c r="F30" s="56">
        <f>$E30-VLOOKUP($G30,TimeZone!$L$4:$O$19,4,0)+VLOOKUP(TimeZone!$H$1,TimeZone!$C$4:$E$40,3,0)</f>
        <v>46192.041666666664</v>
      </c>
      <c r="G30" s="156">
        <v>1</v>
      </c>
      <c r="H30" s="86" t="str">
        <f>VLOOKUP($G30,Language!$D$103:$E$118,2,0)</f>
        <v>Vancouver</v>
      </c>
      <c r="I30" s="86" t="str">
        <f>VLOOKUP(C30,Groups!$B$7:$D$65,3,0)</f>
        <v>Canada</v>
      </c>
      <c r="J30" s="86" t="str">
        <f>VLOOKUP(D30,Groups!$B$7:$D$65,3,0)</f>
        <v>Qatar</v>
      </c>
      <c r="K30" s="79"/>
    </row>
    <row r="31" spans="2:11">
      <c r="B31" s="163">
        <v>28</v>
      </c>
      <c r="C31" s="161" t="s">
        <v>171</v>
      </c>
      <c r="D31" s="162" t="s">
        <v>173</v>
      </c>
      <c r="E31" s="144">
        <v>46191.875</v>
      </c>
      <c r="F31" s="56">
        <f>$E31-VLOOKUP($G31,TimeZone!$L$4:$O$19,4,0)+VLOOKUP(TimeZone!$H$1,TimeZone!$C$4:$E$40,3,0)</f>
        <v>46192.166666666664</v>
      </c>
      <c r="G31" s="156">
        <v>15</v>
      </c>
      <c r="H31" s="86" t="str">
        <f>VLOOKUP($G31,Language!$D$103:$E$118,2,0)</f>
        <v>Guadalajara</v>
      </c>
      <c r="I31" s="86" t="str">
        <f>VLOOKUP(C31,Groups!$B$7:$D$65,3,0)</f>
        <v>Mexico</v>
      </c>
      <c r="J31" s="86" t="str">
        <f>VLOOKUP(D31,Groups!$B$7:$D$65,3,0)</f>
        <v>Rep. of Korea</v>
      </c>
      <c r="K31" s="79"/>
    </row>
    <row r="32" spans="2:11">
      <c r="B32" s="163">
        <v>29</v>
      </c>
      <c r="C32" s="161" t="s">
        <v>177</v>
      </c>
      <c r="D32" s="162" t="s">
        <v>179</v>
      </c>
      <c r="E32" s="144">
        <v>46192.854166666664</v>
      </c>
      <c r="F32" s="56">
        <f>$E32-VLOOKUP($G32,TimeZone!$L$4:$O$19,4,0)+VLOOKUP(TimeZone!$H$1,TimeZone!$C$4:$E$40,3,0)</f>
        <v>46193.145833333328</v>
      </c>
      <c r="G32" s="156">
        <v>9</v>
      </c>
      <c r="H32" s="86" t="str">
        <f>VLOOKUP($G32,Language!$D$103:$E$118,2,0)</f>
        <v>Philadelphia</v>
      </c>
      <c r="I32" s="86" t="str">
        <f>VLOOKUP(C32,Groups!$B$7:$D$65,3,0)</f>
        <v>Brazil</v>
      </c>
      <c r="J32" s="86" t="str">
        <f>VLOOKUP(D32,Groups!$B$7:$D$65,3,0)</f>
        <v>Haiti</v>
      </c>
      <c r="K32" s="79"/>
    </row>
    <row r="33" spans="2:11">
      <c r="B33" s="163">
        <v>30</v>
      </c>
      <c r="C33" s="161" t="s">
        <v>1047</v>
      </c>
      <c r="D33" s="162" t="s">
        <v>178</v>
      </c>
      <c r="E33" s="144">
        <v>46192.75</v>
      </c>
      <c r="F33" s="56">
        <f>$E33-VLOOKUP($G33,TimeZone!$L$4:$O$19,4,0)+VLOOKUP(TimeZone!$H$1,TimeZone!$C$4:$E$40,3,0)</f>
        <v>46193.041666666664</v>
      </c>
      <c r="G33" s="156">
        <v>12</v>
      </c>
      <c r="H33" s="86" t="str">
        <f>VLOOKUP($G33,Language!$D$103:$E$118,2,0)</f>
        <v>Boston</v>
      </c>
      <c r="I33" s="86" t="str">
        <f>VLOOKUP(C33,Groups!$B$7:$D$65,3,0)</f>
        <v>Scotland</v>
      </c>
      <c r="J33" s="86" t="str">
        <f>VLOOKUP(D33,Groups!$B$7:$D$65,3,0)</f>
        <v>Morocco</v>
      </c>
      <c r="K33" s="79"/>
    </row>
    <row r="34" spans="2:11">
      <c r="B34" s="163">
        <v>31</v>
      </c>
      <c r="C34" s="161" t="s">
        <v>1048</v>
      </c>
      <c r="D34" s="162" t="s">
        <v>181</v>
      </c>
      <c r="E34" s="144">
        <v>46192.958333333336</v>
      </c>
      <c r="F34" s="56">
        <f>$E34-VLOOKUP($G34,TimeZone!$L$4:$O$19,4,0)+VLOOKUP(TimeZone!$H$1,TimeZone!$C$4:$E$40,3,0)</f>
        <v>46193.25</v>
      </c>
      <c r="G34" s="156">
        <v>11</v>
      </c>
      <c r="H34" s="86" t="str">
        <f>VLOOKUP($G34,Language!$D$103:$E$118,2,0)</f>
        <v>San Francisco Bay Area</v>
      </c>
      <c r="I34" s="86" t="str">
        <f>VLOOKUP(C34,Groups!$B$7:$D$65,3,0)</f>
        <v>Turkey</v>
      </c>
      <c r="J34" s="86" t="str">
        <f>VLOOKUP(D34,Groups!$B$7:$D$65,3,0)</f>
        <v>Paraguay</v>
      </c>
      <c r="K34" s="79"/>
    </row>
    <row r="35" spans="2:11">
      <c r="B35" s="163">
        <v>32</v>
      </c>
      <c r="C35" s="161" t="s">
        <v>180</v>
      </c>
      <c r="D35" s="162" t="s">
        <v>182</v>
      </c>
      <c r="E35" s="144">
        <v>46192.625</v>
      </c>
      <c r="F35" s="56">
        <f>$E35-VLOOKUP($G35,TimeZone!$L$4:$O$19,4,0)+VLOOKUP(TimeZone!$H$1,TimeZone!$C$4:$E$40,3,0)</f>
        <v>46192.916666666664</v>
      </c>
      <c r="G35" s="156">
        <v>10</v>
      </c>
      <c r="H35" s="86" t="str">
        <f>VLOOKUP($G35,Language!$D$103:$E$118,2,0)</f>
        <v>Seattle</v>
      </c>
      <c r="I35" s="86" t="str">
        <f>VLOOKUP(C35,Groups!$B$7:$D$65,3,0)</f>
        <v>USA</v>
      </c>
      <c r="J35" s="86" t="str">
        <f>VLOOKUP(D35,Groups!$B$7:$D$65,3,0)</f>
        <v>Australia</v>
      </c>
      <c r="K35" s="79"/>
    </row>
    <row r="36" spans="2:11">
      <c r="B36" s="163">
        <v>33</v>
      </c>
      <c r="C36" s="161" t="s">
        <v>183</v>
      </c>
      <c r="D36" s="162" t="s">
        <v>185</v>
      </c>
      <c r="E36" s="144">
        <v>46193.666666666664</v>
      </c>
      <c r="F36" s="56">
        <f>$E36-VLOOKUP($G36,TimeZone!$L$4:$O$19,4,0)+VLOOKUP(TimeZone!$H$1,TimeZone!$C$4:$E$40,3,0)</f>
        <v>46193.958333333328</v>
      </c>
      <c r="G36" s="156">
        <v>2</v>
      </c>
      <c r="H36" s="86" t="str">
        <f>VLOOKUP($G36,Language!$D$103:$E$118,2,0)</f>
        <v>Toronto</v>
      </c>
      <c r="I36" s="86" t="str">
        <f>VLOOKUP(C36,Groups!$B$7:$D$65,3,0)</f>
        <v>Germany</v>
      </c>
      <c r="J36" s="86" t="str">
        <f>VLOOKUP(D36,Groups!$B$7:$D$65,3,0)</f>
        <v>Ivory Coast</v>
      </c>
      <c r="K36" s="79"/>
    </row>
    <row r="37" spans="2:11">
      <c r="B37" s="163">
        <v>34</v>
      </c>
      <c r="C37" s="161" t="s">
        <v>1049</v>
      </c>
      <c r="D37" s="162" t="s">
        <v>184</v>
      </c>
      <c r="E37" s="144">
        <v>46193.833333333336</v>
      </c>
      <c r="F37" s="56">
        <f>$E37-VLOOKUP($G37,TimeZone!$L$4:$O$19,4,0)+VLOOKUP(TimeZone!$H$1,TimeZone!$C$4:$E$40,3,0)</f>
        <v>46194.125</v>
      </c>
      <c r="G37" s="156">
        <v>4</v>
      </c>
      <c r="H37" s="86" t="str">
        <f>VLOOKUP($G37,Language!$D$103:$E$118,2,0)</f>
        <v>Kansas City</v>
      </c>
      <c r="I37" s="86" t="str">
        <f>VLOOKUP(C37,Groups!$B$7:$D$65,3,0)</f>
        <v>Ecuador</v>
      </c>
      <c r="J37" s="86" t="str">
        <f>VLOOKUP(D37,Groups!$B$7:$D$65,3,0)</f>
        <v>Curaçao</v>
      </c>
      <c r="K37" s="79"/>
    </row>
    <row r="38" spans="2:11">
      <c r="B38" s="163">
        <v>35</v>
      </c>
      <c r="C38" s="161" t="s">
        <v>266</v>
      </c>
      <c r="D38" s="162" t="s">
        <v>268</v>
      </c>
      <c r="E38" s="144">
        <v>46193.541666666664</v>
      </c>
      <c r="F38" s="56">
        <f>$E38-VLOOKUP($G38,TimeZone!$L$4:$O$19,4,0)+VLOOKUP(TimeZone!$H$1,TimeZone!$C$4:$E$40,3,0)</f>
        <v>46193.833333333328</v>
      </c>
      <c r="G38" s="156">
        <v>6</v>
      </c>
      <c r="H38" s="86" t="str">
        <f>VLOOKUP($G38,Language!$D$103:$E$118,2,0)</f>
        <v>Houston</v>
      </c>
      <c r="I38" s="86" t="str">
        <f>VLOOKUP(C38,Groups!$B$7:$D$65,3,0)</f>
        <v>Netherlands</v>
      </c>
      <c r="J38" s="86" t="str">
        <f>VLOOKUP(D38,Groups!$B$7:$D$65,3,0)</f>
        <v>Sweden</v>
      </c>
      <c r="K38" s="79"/>
    </row>
    <row r="39" spans="2:11">
      <c r="B39" s="163">
        <v>36</v>
      </c>
      <c r="C39" s="161" t="s">
        <v>1050</v>
      </c>
      <c r="D39" s="162" t="s">
        <v>267</v>
      </c>
      <c r="E39" s="144">
        <v>46194</v>
      </c>
      <c r="F39" s="56">
        <f>$E39-VLOOKUP($G39,TimeZone!$L$4:$O$19,4,0)+VLOOKUP(TimeZone!$H$1,TimeZone!$C$4:$E$40,3,0)</f>
        <v>46194.291666666664</v>
      </c>
      <c r="G39" s="156">
        <v>16</v>
      </c>
      <c r="H39" s="86" t="str">
        <f>VLOOKUP($G39,Language!$D$103:$E$118,2,0)</f>
        <v>Monterrey</v>
      </c>
      <c r="I39" s="86" t="str">
        <f>VLOOKUP(C39,Groups!$B$7:$D$65,3,0)</f>
        <v>Tunisia</v>
      </c>
      <c r="J39" s="86" t="str">
        <f>VLOOKUP(D39,Groups!$B$7:$D$65,3,0)</f>
        <v>Japan</v>
      </c>
      <c r="K39" s="79"/>
    </row>
    <row r="40" spans="2:11">
      <c r="B40" s="163">
        <v>37</v>
      </c>
      <c r="C40" s="161" t="s">
        <v>1052</v>
      </c>
      <c r="D40" s="162" t="s">
        <v>270</v>
      </c>
      <c r="E40" s="144">
        <v>46194.75</v>
      </c>
      <c r="F40" s="56">
        <f>$E40-VLOOKUP($G40,TimeZone!$L$4:$O$19,4,0)+VLOOKUP(TimeZone!$H$1,TimeZone!$C$4:$E$40,3,0)</f>
        <v>46195.041666666664</v>
      </c>
      <c r="G40" s="156">
        <v>13</v>
      </c>
      <c r="H40" s="86" t="str">
        <f>VLOOKUP($G40,Language!$D$103:$E$118,2,0)</f>
        <v>Miami</v>
      </c>
      <c r="I40" s="86" t="str">
        <f>VLOOKUP(C40,Groups!$B$7:$D$65,3,0)</f>
        <v>Uruguay</v>
      </c>
      <c r="J40" s="86" t="str">
        <f>VLOOKUP(D40,Groups!$B$7:$D$65,3,0)</f>
        <v>Cape Verde</v>
      </c>
      <c r="K40" s="79"/>
    </row>
    <row r="41" spans="2:11">
      <c r="B41" s="163">
        <v>38</v>
      </c>
      <c r="C41" s="161" t="s">
        <v>269</v>
      </c>
      <c r="D41" s="162" t="s">
        <v>271</v>
      </c>
      <c r="E41" s="144">
        <v>46194.5</v>
      </c>
      <c r="F41" s="56">
        <f>$E41-VLOOKUP($G41,TimeZone!$L$4:$O$19,4,0)+VLOOKUP(TimeZone!$H$1,TimeZone!$C$4:$E$40,3,0)</f>
        <v>46194.791666666664</v>
      </c>
      <c r="G41" s="156">
        <v>7</v>
      </c>
      <c r="H41" s="86" t="str">
        <f>VLOOKUP($G41,Language!$D$103:$E$118,2,0)</f>
        <v>Atlanta</v>
      </c>
      <c r="I41" s="86" t="str">
        <f>VLOOKUP(C41,Groups!$B$7:$D$65,3,0)</f>
        <v>Spain</v>
      </c>
      <c r="J41" s="86" t="str">
        <f>VLOOKUP(D41,Groups!$B$7:$D$65,3,0)</f>
        <v>Saudi Arabia</v>
      </c>
      <c r="K41" s="79"/>
    </row>
    <row r="42" spans="2:11">
      <c r="B42" s="163">
        <v>39</v>
      </c>
      <c r="C42" s="161" t="s">
        <v>186</v>
      </c>
      <c r="D42" s="162" t="s">
        <v>188</v>
      </c>
      <c r="E42" s="144">
        <v>46194.625</v>
      </c>
      <c r="F42" s="56">
        <f>$E42-VLOOKUP($G42,TimeZone!$L$4:$O$19,4,0)+VLOOKUP(TimeZone!$H$1,TimeZone!$C$4:$E$40,3,0)</f>
        <v>46194.916666666664</v>
      </c>
      <c r="G42" s="156">
        <v>8</v>
      </c>
      <c r="H42" s="86" t="str">
        <f>VLOOKUP($G42,Language!$D$103:$E$118,2,0)</f>
        <v>Los Angeles</v>
      </c>
      <c r="I42" s="86" t="str">
        <f>VLOOKUP(C42,Groups!$B$7:$D$65,3,0)</f>
        <v>Belgium</v>
      </c>
      <c r="J42" s="86" t="str">
        <f>VLOOKUP(D42,Groups!$B$7:$D$65,3,0)</f>
        <v>IR Iran</v>
      </c>
      <c r="K42" s="79"/>
    </row>
    <row r="43" spans="2:11">
      <c r="B43" s="163">
        <v>40</v>
      </c>
      <c r="C43" s="161" t="s">
        <v>1051</v>
      </c>
      <c r="D43" s="162" t="s">
        <v>187</v>
      </c>
      <c r="E43" s="144">
        <v>46194.875</v>
      </c>
      <c r="F43" s="56">
        <f>$E43-VLOOKUP($G43,TimeZone!$L$4:$O$19,4,0)+VLOOKUP(TimeZone!$H$1,TimeZone!$C$4:$E$40,3,0)</f>
        <v>46195.166666666664</v>
      </c>
      <c r="G43" s="156">
        <v>1</v>
      </c>
      <c r="H43" s="86" t="str">
        <f>VLOOKUP($G43,Language!$D$103:$E$118,2,0)</f>
        <v>Vancouver</v>
      </c>
      <c r="I43" s="86" t="str">
        <f>VLOOKUP(C43,Groups!$B$7:$D$65,3,0)</f>
        <v>New Zealand</v>
      </c>
      <c r="J43" s="86" t="str">
        <f>VLOOKUP(D43,Groups!$B$7:$D$65,3,0)</f>
        <v>Egypt</v>
      </c>
      <c r="K43" s="79"/>
    </row>
    <row r="44" spans="2:11">
      <c r="B44" s="163">
        <v>41</v>
      </c>
      <c r="C44" s="161" t="s">
        <v>1053</v>
      </c>
      <c r="D44" s="162" t="s">
        <v>843</v>
      </c>
      <c r="E44" s="144">
        <v>46195.833333333336</v>
      </c>
      <c r="F44" s="56">
        <f>$E44-VLOOKUP($G44,TimeZone!$L$4:$O$19,4,0)+VLOOKUP(TimeZone!$H$1,TimeZone!$C$4:$E$40,3,0)</f>
        <v>46196.125</v>
      </c>
      <c r="G44" s="156">
        <v>3</v>
      </c>
      <c r="H44" s="86" t="str">
        <f>VLOOKUP($G44,Language!$D$103:$E$118,2,0)</f>
        <v>New York/New Jersey</v>
      </c>
      <c r="I44" s="86" t="str">
        <f>VLOOKUP(C44,Groups!$B$7:$D$65,3,0)</f>
        <v>Norway</v>
      </c>
      <c r="J44" s="86" t="str">
        <f>VLOOKUP(D44,Groups!$B$7:$D$65,3,0)</f>
        <v>Senegal</v>
      </c>
      <c r="K44" s="79"/>
    </row>
    <row r="45" spans="2:11">
      <c r="B45" s="163">
        <v>42</v>
      </c>
      <c r="C45" s="161" t="s">
        <v>842</v>
      </c>
      <c r="D45" s="162" t="s">
        <v>844</v>
      </c>
      <c r="E45" s="144">
        <v>46195.708333333336</v>
      </c>
      <c r="F45" s="56">
        <f>$E45-VLOOKUP($G45,TimeZone!$L$4:$O$19,4,0)+VLOOKUP(TimeZone!$H$1,TimeZone!$C$4:$E$40,3,0)</f>
        <v>46196</v>
      </c>
      <c r="G45" s="156">
        <v>9</v>
      </c>
      <c r="H45" s="86" t="str">
        <f>VLOOKUP($G45,Language!$D$103:$E$118,2,0)</f>
        <v>Philadelphia</v>
      </c>
      <c r="I45" s="86" t="str">
        <f>VLOOKUP(C45,Groups!$B$7:$D$65,3,0)</f>
        <v>France</v>
      </c>
      <c r="J45" s="86" t="str">
        <f>VLOOKUP(D45,Groups!$B$7:$D$65,3,0)</f>
        <v>Iraq</v>
      </c>
      <c r="K45" s="79"/>
    </row>
    <row r="46" spans="2:11">
      <c r="B46" s="163">
        <v>43</v>
      </c>
      <c r="C46" s="161" t="s">
        <v>845</v>
      </c>
      <c r="D46" s="162" t="s">
        <v>847</v>
      </c>
      <c r="E46" s="144">
        <v>46195.541666666664</v>
      </c>
      <c r="F46" s="56">
        <f>$E46-VLOOKUP($G46,TimeZone!$L$4:$O$19,4,0)+VLOOKUP(TimeZone!$H$1,TimeZone!$C$4:$E$40,3,0)</f>
        <v>46195.833333333328</v>
      </c>
      <c r="G46" s="156">
        <v>5</v>
      </c>
      <c r="H46" s="86" t="str">
        <f>VLOOKUP($G46,Language!$D$103:$E$118,2,0)</f>
        <v>Dallas</v>
      </c>
      <c r="I46" s="86" t="str">
        <f>VLOOKUP(C46,Groups!$B$7:$D$65,3,0)</f>
        <v>Argentina</v>
      </c>
      <c r="J46" s="86" t="str">
        <f>VLOOKUP(D46,Groups!$B$7:$D$65,3,0)</f>
        <v>Austria</v>
      </c>
      <c r="K46" s="79"/>
    </row>
    <row r="47" spans="2:11">
      <c r="B47" s="163">
        <v>44</v>
      </c>
      <c r="C47" s="161" t="s">
        <v>1054</v>
      </c>
      <c r="D47" s="162" t="s">
        <v>846</v>
      </c>
      <c r="E47" s="144">
        <v>46195.958333333336</v>
      </c>
      <c r="F47" s="56">
        <f>$E47-VLOOKUP($G47,TimeZone!$L$4:$O$19,4,0)+VLOOKUP(TimeZone!$H$1,TimeZone!$C$4:$E$40,3,0)</f>
        <v>46196.25</v>
      </c>
      <c r="G47" s="156">
        <v>11</v>
      </c>
      <c r="H47" s="86" t="str">
        <f>VLOOKUP($G47,Language!$D$103:$E$118,2,0)</f>
        <v>San Francisco Bay Area</v>
      </c>
      <c r="I47" s="86" t="str">
        <f>VLOOKUP(C47,Groups!$B$7:$D$65,3,0)</f>
        <v>Jordan</v>
      </c>
      <c r="J47" s="86" t="str">
        <f>VLOOKUP(D47,Groups!$B$7:$D$65,3,0)</f>
        <v>Algeria</v>
      </c>
      <c r="K47" s="79"/>
    </row>
    <row r="48" spans="2:11">
      <c r="B48" s="163">
        <v>45</v>
      </c>
      <c r="C48" s="161" t="s">
        <v>851</v>
      </c>
      <c r="D48" s="162" t="s">
        <v>853</v>
      </c>
      <c r="E48" s="144">
        <v>46196.666666666664</v>
      </c>
      <c r="F48" s="56">
        <f>$E48-VLOOKUP($G48,TimeZone!$L$4:$O$19,4,0)+VLOOKUP(TimeZone!$H$1,TimeZone!$C$4:$E$40,3,0)</f>
        <v>46196.958333333328</v>
      </c>
      <c r="G48" s="156">
        <v>12</v>
      </c>
      <c r="H48" s="86" t="str">
        <f>VLOOKUP($G48,Language!$D$103:$E$118,2,0)</f>
        <v>Boston</v>
      </c>
      <c r="I48" s="86" t="str">
        <f>VLOOKUP(C48,Groups!$B$7:$D$65,3,0)</f>
        <v>England</v>
      </c>
      <c r="J48" s="86" t="str">
        <f>VLOOKUP(D48,Groups!$B$7:$D$65,3,0)</f>
        <v>Ghana</v>
      </c>
      <c r="K48" s="79"/>
    </row>
    <row r="49" spans="2:11">
      <c r="B49" s="163">
        <v>46</v>
      </c>
      <c r="C49" s="161" t="s">
        <v>1056</v>
      </c>
      <c r="D49" s="162" t="s">
        <v>852</v>
      </c>
      <c r="E49" s="144">
        <v>46196.791666666664</v>
      </c>
      <c r="F49" s="56">
        <f>$E49-VLOOKUP($G49,TimeZone!$L$4:$O$19,4,0)+VLOOKUP(TimeZone!$H$1,TimeZone!$C$4:$E$40,3,0)</f>
        <v>46197.083333333328</v>
      </c>
      <c r="G49" s="156">
        <v>2</v>
      </c>
      <c r="H49" s="86" t="str">
        <f>VLOOKUP($G49,Language!$D$103:$E$118,2,0)</f>
        <v>Toronto</v>
      </c>
      <c r="I49" s="86" t="str">
        <f>VLOOKUP(C49,Groups!$B$7:$D$65,3,0)</f>
        <v>Panama</v>
      </c>
      <c r="J49" s="86" t="str">
        <f>VLOOKUP(D49,Groups!$B$7:$D$65,3,0)</f>
        <v>Croatia</v>
      </c>
      <c r="K49" s="79"/>
    </row>
    <row r="50" spans="2:11">
      <c r="B50" s="163">
        <v>47</v>
      </c>
      <c r="C50" s="161" t="s">
        <v>848</v>
      </c>
      <c r="D50" s="162" t="s">
        <v>850</v>
      </c>
      <c r="E50" s="144">
        <v>46196.541666666664</v>
      </c>
      <c r="F50" s="56">
        <f>$E50-VLOOKUP($G50,TimeZone!$L$4:$O$19,4,0)+VLOOKUP(TimeZone!$H$1,TimeZone!$C$4:$E$40,3,0)</f>
        <v>46196.833333333328</v>
      </c>
      <c r="G50" s="156">
        <v>6</v>
      </c>
      <c r="H50" s="86" t="str">
        <f>VLOOKUP($G50,Language!$D$103:$E$118,2,0)</f>
        <v>Houston</v>
      </c>
      <c r="I50" s="86" t="str">
        <f>VLOOKUP(C50,Groups!$B$7:$D$65,3,0)</f>
        <v>Portugal</v>
      </c>
      <c r="J50" s="86" t="str">
        <f>VLOOKUP(D50,Groups!$B$7:$D$65,3,0)</f>
        <v>Uzbekistan</v>
      </c>
      <c r="K50" s="79"/>
    </row>
    <row r="51" spans="2:11">
      <c r="B51" s="163">
        <v>48</v>
      </c>
      <c r="C51" s="161" t="s">
        <v>1055</v>
      </c>
      <c r="D51" s="162" t="s">
        <v>849</v>
      </c>
      <c r="E51" s="144">
        <v>46196.916666666664</v>
      </c>
      <c r="F51" s="56">
        <f>$E51-VLOOKUP($G51,TimeZone!$L$4:$O$19,4,0)+VLOOKUP(TimeZone!$H$1,TimeZone!$C$4:$E$40,3,0)</f>
        <v>46197.208333333328</v>
      </c>
      <c r="G51" s="156">
        <v>15</v>
      </c>
      <c r="H51" s="86" t="str">
        <f>VLOOKUP($G51,Language!$D$103:$E$118,2,0)</f>
        <v>Guadalajara</v>
      </c>
      <c r="I51" s="86" t="str">
        <f>VLOOKUP(C51,Groups!$B$7:$D$65,3,0)</f>
        <v>Colombia</v>
      </c>
      <c r="J51" s="86" t="str">
        <f>VLOOKUP(D51,Groups!$B$7:$D$65,3,0)</f>
        <v>DR Congo</v>
      </c>
      <c r="K51" s="79"/>
    </row>
    <row r="52" spans="2:11">
      <c r="B52" s="163">
        <v>49</v>
      </c>
      <c r="C52" s="161" t="s">
        <v>1047</v>
      </c>
      <c r="D52" s="162" t="s">
        <v>177</v>
      </c>
      <c r="E52" s="144">
        <v>46197.75</v>
      </c>
      <c r="F52" s="56">
        <f>$E52-VLOOKUP($G52,TimeZone!$L$4:$O$19,4,0)+VLOOKUP(TimeZone!$H$1,TimeZone!$C$4:$E$40,3,0)</f>
        <v>46198.041666666664</v>
      </c>
      <c r="G52" s="156">
        <v>13</v>
      </c>
      <c r="H52" s="86" t="str">
        <f>VLOOKUP($G52,Language!$D$103:$E$118,2,0)</f>
        <v>Miami</v>
      </c>
      <c r="I52" s="86" t="str">
        <f>VLOOKUP(C52,Groups!$B$7:$D$65,3,0)</f>
        <v>Scotland</v>
      </c>
      <c r="J52" s="86" t="str">
        <f>VLOOKUP(D52,Groups!$B$7:$D$65,3,0)</f>
        <v>Brazil</v>
      </c>
      <c r="K52" s="79"/>
    </row>
    <row r="53" spans="2:11">
      <c r="B53" s="163">
        <v>50</v>
      </c>
      <c r="C53" s="161" t="s">
        <v>178</v>
      </c>
      <c r="D53" s="162" t="s">
        <v>179</v>
      </c>
      <c r="E53" s="144">
        <v>46197.75</v>
      </c>
      <c r="F53" s="56">
        <f>$E53-VLOOKUP($G53,TimeZone!$L$4:$O$19,4,0)+VLOOKUP(TimeZone!$H$1,TimeZone!$C$4:$E$40,3,0)</f>
        <v>46198.041666666664</v>
      </c>
      <c r="G53" s="156">
        <v>7</v>
      </c>
      <c r="H53" s="86" t="str">
        <f>VLOOKUP($G53,Language!$D$103:$E$118,2,0)</f>
        <v>Atlanta</v>
      </c>
      <c r="I53" s="86" t="str">
        <f>VLOOKUP(C53,Groups!$B$7:$D$65,3,0)</f>
        <v>Morocco</v>
      </c>
      <c r="J53" s="86" t="str">
        <f>VLOOKUP(D53,Groups!$B$7:$D$65,3,0)</f>
        <v>Haiti</v>
      </c>
      <c r="K53" s="79"/>
    </row>
    <row r="54" spans="2:11">
      <c r="B54" s="163">
        <v>51</v>
      </c>
      <c r="C54" s="161" t="s">
        <v>1046</v>
      </c>
      <c r="D54" s="162" t="s">
        <v>174</v>
      </c>
      <c r="E54" s="144">
        <v>46197.625</v>
      </c>
      <c r="F54" s="56">
        <f>$E54-VLOOKUP($G54,TimeZone!$L$4:$O$19,4,0)+VLOOKUP(TimeZone!$H$1,TimeZone!$C$4:$E$40,3,0)</f>
        <v>46197.916666666664</v>
      </c>
      <c r="G54" s="156">
        <v>1</v>
      </c>
      <c r="H54" s="86" t="str">
        <f>VLOOKUP($G54,Language!$D$103:$E$118,2,0)</f>
        <v>Vancouver</v>
      </c>
      <c r="I54" s="86" t="str">
        <f>VLOOKUP(C54,Groups!$B$7:$D$65,3,0)</f>
        <v>Switzerland</v>
      </c>
      <c r="J54" s="86" t="str">
        <f>VLOOKUP(D54,Groups!$B$7:$D$65,3,0)</f>
        <v>Canada</v>
      </c>
      <c r="K54" s="79"/>
    </row>
    <row r="55" spans="2:11">
      <c r="B55" s="163">
        <v>52</v>
      </c>
      <c r="C55" s="161" t="s">
        <v>175</v>
      </c>
      <c r="D55" s="162" t="s">
        <v>176</v>
      </c>
      <c r="E55" s="144">
        <v>46197.625</v>
      </c>
      <c r="F55" s="56">
        <f>$E55-VLOOKUP($G55,TimeZone!$L$4:$O$19,4,0)+VLOOKUP(TimeZone!$H$1,TimeZone!$C$4:$E$40,3,0)</f>
        <v>46197.916666666664</v>
      </c>
      <c r="G55" s="156">
        <v>10</v>
      </c>
      <c r="H55" s="86" t="str">
        <f>VLOOKUP($G55,Language!$D$103:$E$118,2,0)</f>
        <v>Seattle</v>
      </c>
      <c r="I55" s="86" t="str">
        <f>VLOOKUP(C55,Groups!$B$7:$D$65,3,0)</f>
        <v>Bosnia/Herzeg.</v>
      </c>
      <c r="J55" s="86" t="str">
        <f>VLOOKUP(D55,Groups!$B$7:$D$65,3,0)</f>
        <v>Qatar</v>
      </c>
      <c r="K55" s="79"/>
    </row>
    <row r="56" spans="2:11">
      <c r="B56" s="163">
        <v>53</v>
      </c>
      <c r="C56" s="161" t="s">
        <v>1045</v>
      </c>
      <c r="D56" s="162" t="s">
        <v>171</v>
      </c>
      <c r="E56" s="144">
        <v>46197.875</v>
      </c>
      <c r="F56" s="56">
        <f>$E56-VLOOKUP($G56,TimeZone!$L$4:$O$19,4,0)+VLOOKUP(TimeZone!$H$1,TimeZone!$C$4:$E$40,3,0)</f>
        <v>46198.166666666664</v>
      </c>
      <c r="G56" s="154">
        <v>14</v>
      </c>
      <c r="H56" s="86" t="str">
        <f>VLOOKUP($G56,Language!$D$103:$E$118,2,0)</f>
        <v>Mexico City</v>
      </c>
      <c r="I56" s="86" t="str">
        <f>VLOOKUP(C56,Groups!$B$7:$D$65,3,0)</f>
        <v>Czech Rep.</v>
      </c>
      <c r="J56" s="86" t="str">
        <f>VLOOKUP(D56,Groups!$B$7:$D$65,3,0)</f>
        <v>Mexico</v>
      </c>
      <c r="K56" s="79"/>
    </row>
    <row r="57" spans="2:11">
      <c r="B57" s="163">
        <v>54</v>
      </c>
      <c r="C57" s="161" t="s">
        <v>172</v>
      </c>
      <c r="D57" s="162" t="s">
        <v>173</v>
      </c>
      <c r="E57" s="144">
        <v>46197.875</v>
      </c>
      <c r="F57" s="56">
        <f>$E57-VLOOKUP($G57,TimeZone!$L$4:$O$19,4,0)+VLOOKUP(TimeZone!$H$1,TimeZone!$C$4:$E$40,3,0)</f>
        <v>46198.166666666664</v>
      </c>
      <c r="G57" s="156">
        <v>16</v>
      </c>
      <c r="H57" s="86" t="str">
        <f>VLOOKUP($G57,Language!$D$103:$E$118,2,0)</f>
        <v>Monterrey</v>
      </c>
      <c r="I57" s="86" t="str">
        <f>VLOOKUP(C57,Groups!$B$7:$D$65,3,0)</f>
        <v>South Africa</v>
      </c>
      <c r="J57" s="86" t="str">
        <f>VLOOKUP(D57,Groups!$B$7:$D$65,3,0)</f>
        <v>Rep. of Korea</v>
      </c>
      <c r="K57" s="79"/>
    </row>
    <row r="58" spans="2:11">
      <c r="B58" s="163">
        <v>55</v>
      </c>
      <c r="C58" s="161" t="s">
        <v>184</v>
      </c>
      <c r="D58" s="162" t="s">
        <v>185</v>
      </c>
      <c r="E58" s="144">
        <v>46198.666666666664</v>
      </c>
      <c r="F58" s="56">
        <f>$E58-VLOOKUP($G58,TimeZone!$L$4:$O$19,4,0)+VLOOKUP(TimeZone!$H$1,TimeZone!$C$4:$E$40,3,0)</f>
        <v>46198.958333333328</v>
      </c>
      <c r="G58" s="156">
        <v>9</v>
      </c>
      <c r="H58" s="86" t="str">
        <f>VLOOKUP($G58,Language!$D$103:$E$118,2,0)</f>
        <v>Philadelphia</v>
      </c>
      <c r="I58" s="86" t="str">
        <f>VLOOKUP(C58,Groups!$B$7:$D$65,3,0)</f>
        <v>Curaçao</v>
      </c>
      <c r="J58" s="86" t="str">
        <f>VLOOKUP(D58,Groups!$B$7:$D$65,3,0)</f>
        <v>Ivory Coast</v>
      </c>
      <c r="K58" s="79"/>
    </row>
    <row r="59" spans="2:11">
      <c r="B59" s="163">
        <v>56</v>
      </c>
      <c r="C59" s="161" t="s">
        <v>1049</v>
      </c>
      <c r="D59" s="162" t="s">
        <v>183</v>
      </c>
      <c r="E59" s="144">
        <v>46198.666666666664</v>
      </c>
      <c r="F59" s="56">
        <f>$E59-VLOOKUP($G59,TimeZone!$L$4:$O$19,4,0)+VLOOKUP(TimeZone!$H$1,TimeZone!$C$4:$E$40,3,0)</f>
        <v>46198.958333333328</v>
      </c>
      <c r="G59" s="156">
        <v>3</v>
      </c>
      <c r="H59" s="86" t="str">
        <f>VLOOKUP($G59,Language!$D$103:$E$118,2,0)</f>
        <v>New York/New Jersey</v>
      </c>
      <c r="I59" s="86" t="str">
        <f>VLOOKUP(C59,Groups!$B$7:$D$65,3,0)</f>
        <v>Ecuador</v>
      </c>
      <c r="J59" s="86" t="str">
        <f>VLOOKUP(D59,Groups!$B$7:$D$65,3,0)</f>
        <v>Germany</v>
      </c>
      <c r="K59" s="79"/>
    </row>
    <row r="60" spans="2:11">
      <c r="B60" s="163">
        <v>57</v>
      </c>
      <c r="C60" s="161" t="s">
        <v>267</v>
      </c>
      <c r="D60" s="162" t="s">
        <v>268</v>
      </c>
      <c r="E60" s="144">
        <v>46198.791666666664</v>
      </c>
      <c r="F60" s="56">
        <f>$E60-VLOOKUP($G60,TimeZone!$L$4:$O$19,4,0)+VLOOKUP(TimeZone!$H$1,TimeZone!$C$4:$E$40,3,0)</f>
        <v>46199.083333333328</v>
      </c>
      <c r="G60" s="156">
        <v>5</v>
      </c>
      <c r="H60" s="86" t="str">
        <f>VLOOKUP($G60,Language!$D$103:$E$118,2,0)</f>
        <v>Dallas</v>
      </c>
      <c r="I60" s="86" t="str">
        <f>VLOOKUP(C60,Groups!$B$7:$D$65,3,0)</f>
        <v>Japan</v>
      </c>
      <c r="J60" s="86" t="str">
        <f>VLOOKUP(D60,Groups!$B$7:$D$65,3,0)</f>
        <v>Sweden</v>
      </c>
      <c r="K60" s="79"/>
    </row>
    <row r="61" spans="2:11">
      <c r="B61" s="163">
        <v>58</v>
      </c>
      <c r="C61" s="161" t="s">
        <v>1050</v>
      </c>
      <c r="D61" s="162" t="s">
        <v>266</v>
      </c>
      <c r="E61" s="144">
        <v>46198.791666666664</v>
      </c>
      <c r="F61" s="56">
        <f>$E61-VLOOKUP($G61,TimeZone!$L$4:$O$19,4,0)+VLOOKUP(TimeZone!$H$1,TimeZone!$C$4:$E$40,3,0)</f>
        <v>46199.083333333328</v>
      </c>
      <c r="G61" s="156">
        <v>4</v>
      </c>
      <c r="H61" s="86" t="str">
        <f>VLOOKUP($G61,Language!$D$103:$E$118,2,0)</f>
        <v>Kansas City</v>
      </c>
      <c r="I61" s="86" t="str">
        <f>VLOOKUP(C61,Groups!$B$7:$D$65,3,0)</f>
        <v>Tunisia</v>
      </c>
      <c r="J61" s="86" t="str">
        <f>VLOOKUP(D61,Groups!$B$7:$D$65,3,0)</f>
        <v>Netherlands</v>
      </c>
      <c r="K61" s="79"/>
    </row>
    <row r="62" spans="2:11">
      <c r="B62" s="163">
        <v>59</v>
      </c>
      <c r="C62" s="161" t="s">
        <v>1048</v>
      </c>
      <c r="D62" s="162" t="s">
        <v>180</v>
      </c>
      <c r="E62" s="144">
        <v>46198.916666666664</v>
      </c>
      <c r="F62" s="56">
        <f>$E62-VLOOKUP($G62,TimeZone!$L$4:$O$19,4,0)+VLOOKUP(TimeZone!$H$1,TimeZone!$C$4:$E$40,3,0)</f>
        <v>46199.208333333328</v>
      </c>
      <c r="G62" s="156">
        <v>8</v>
      </c>
      <c r="H62" s="86" t="str">
        <f>VLOOKUP($G62,Language!$D$103:$E$118,2,0)</f>
        <v>Los Angeles</v>
      </c>
      <c r="I62" s="86" t="str">
        <f>VLOOKUP(C62,Groups!$B$7:$D$65,3,0)</f>
        <v>Turkey</v>
      </c>
      <c r="J62" s="86" t="str">
        <f>VLOOKUP(D62,Groups!$B$7:$D$65,3,0)</f>
        <v>USA</v>
      </c>
      <c r="K62" s="79"/>
    </row>
    <row r="63" spans="2:11">
      <c r="B63" s="163">
        <v>60</v>
      </c>
      <c r="C63" s="161" t="s">
        <v>181</v>
      </c>
      <c r="D63" s="162" t="s">
        <v>182</v>
      </c>
      <c r="E63" s="144">
        <v>46198.916666666664</v>
      </c>
      <c r="F63" s="56">
        <f>$E63-VLOOKUP($G63,TimeZone!$L$4:$O$19,4,0)+VLOOKUP(TimeZone!$H$1,TimeZone!$C$4:$E$40,3,0)</f>
        <v>46199.208333333328</v>
      </c>
      <c r="G63" s="156">
        <v>11</v>
      </c>
      <c r="H63" s="86" t="str">
        <f>VLOOKUP($G63,Language!$D$103:$E$118,2,0)</f>
        <v>San Francisco Bay Area</v>
      </c>
      <c r="I63" s="86" t="str">
        <f>VLOOKUP(C63,Groups!$B$7:$D$65,3,0)</f>
        <v>Paraguay</v>
      </c>
      <c r="J63" s="86" t="str">
        <f>VLOOKUP(D63,Groups!$B$7:$D$65,3,0)</f>
        <v>Australia</v>
      </c>
      <c r="K63" s="79"/>
    </row>
    <row r="64" spans="2:11">
      <c r="B64" s="163">
        <v>61</v>
      </c>
      <c r="C64" s="161" t="s">
        <v>1053</v>
      </c>
      <c r="D64" s="162" t="s">
        <v>842</v>
      </c>
      <c r="E64" s="144">
        <v>46199.625</v>
      </c>
      <c r="F64" s="56">
        <f>$E64-VLOOKUP($G64,TimeZone!$L$4:$O$19,4,0)+VLOOKUP(TimeZone!$H$1,TimeZone!$C$4:$E$40,3,0)</f>
        <v>46199.916666666664</v>
      </c>
      <c r="G64" s="156">
        <v>12</v>
      </c>
      <c r="H64" s="86" t="str">
        <f>VLOOKUP($G64,Language!$D$103:$E$118,2,0)</f>
        <v>Boston</v>
      </c>
      <c r="I64" s="86" t="str">
        <f>VLOOKUP(C64,Groups!$B$7:$D$65,3,0)</f>
        <v>Norway</v>
      </c>
      <c r="J64" s="86" t="str">
        <f>VLOOKUP(D64,Groups!$B$7:$D$65,3,0)</f>
        <v>France</v>
      </c>
      <c r="K64" s="79"/>
    </row>
    <row r="65" spans="2:15">
      <c r="B65" s="163">
        <v>62</v>
      </c>
      <c r="C65" s="161" t="s">
        <v>843</v>
      </c>
      <c r="D65" s="162" t="s">
        <v>844</v>
      </c>
      <c r="E65" s="144">
        <v>46199.625</v>
      </c>
      <c r="F65" s="56">
        <f>$E65-VLOOKUP($G65,TimeZone!$L$4:$O$19,4,0)+VLOOKUP(TimeZone!$H$1,TimeZone!$C$4:$E$40,3,0)</f>
        <v>46199.916666666664</v>
      </c>
      <c r="G65" s="156">
        <v>2</v>
      </c>
      <c r="H65" s="86" t="str">
        <f>VLOOKUP($G65,Language!$D$103:$E$118,2,0)</f>
        <v>Toronto</v>
      </c>
      <c r="I65" s="86" t="str">
        <f>VLOOKUP(C65,Groups!$B$7:$D$65,3,0)</f>
        <v>Senegal</v>
      </c>
      <c r="J65" s="86" t="str">
        <f>VLOOKUP(D65,Groups!$B$7:$D$65,3,0)</f>
        <v>Iraq</v>
      </c>
      <c r="K65" s="79"/>
    </row>
    <row r="66" spans="2:15">
      <c r="B66" s="163">
        <v>63</v>
      </c>
      <c r="C66" s="161" t="s">
        <v>187</v>
      </c>
      <c r="D66" s="162" t="s">
        <v>188</v>
      </c>
      <c r="E66" s="144">
        <v>46199.958333333336</v>
      </c>
      <c r="F66" s="56">
        <f>$E66-VLOOKUP($G66,TimeZone!$L$4:$O$19,4,0)+VLOOKUP(TimeZone!$H$1,TimeZone!$C$4:$E$40,3,0)</f>
        <v>46200.25</v>
      </c>
      <c r="G66" s="156">
        <v>10</v>
      </c>
      <c r="H66" s="86" t="str">
        <f>VLOOKUP($G66,Language!$D$103:$E$118,2,0)</f>
        <v>Seattle</v>
      </c>
      <c r="I66" s="86" t="str">
        <f>VLOOKUP(C66,Groups!$B$7:$D$65,3,0)</f>
        <v>Egypt</v>
      </c>
      <c r="J66" s="86" t="str">
        <f>VLOOKUP(D66,Groups!$B$7:$D$65,3,0)</f>
        <v>IR Iran</v>
      </c>
      <c r="K66" s="79"/>
    </row>
    <row r="67" spans="2:15">
      <c r="B67" s="163">
        <v>64</v>
      </c>
      <c r="C67" s="161" t="s">
        <v>1051</v>
      </c>
      <c r="D67" s="162" t="s">
        <v>186</v>
      </c>
      <c r="E67" s="144">
        <v>46199.958333333336</v>
      </c>
      <c r="F67" s="56">
        <f>$E67-VLOOKUP($G67,TimeZone!$L$4:$O$19,4,0)+VLOOKUP(TimeZone!$H$1,TimeZone!$C$4:$E$40,3,0)</f>
        <v>46200.25</v>
      </c>
      <c r="G67" s="156">
        <v>1</v>
      </c>
      <c r="H67" s="86" t="str">
        <f>VLOOKUP($G67,Language!$D$103:$E$118,2,0)</f>
        <v>Vancouver</v>
      </c>
      <c r="I67" s="86" t="str">
        <f>VLOOKUP(C67,Groups!$B$7:$D$65,3,0)</f>
        <v>New Zealand</v>
      </c>
      <c r="J67" s="86" t="str">
        <f>VLOOKUP(D67,Groups!$B$7:$D$65,3,0)</f>
        <v>Belgium</v>
      </c>
      <c r="K67" s="79"/>
    </row>
    <row r="68" spans="2:15" ht="15" thickBot="1">
      <c r="B68" s="163">
        <v>65</v>
      </c>
      <c r="C68" s="161" t="s">
        <v>270</v>
      </c>
      <c r="D68" s="162" t="s">
        <v>271</v>
      </c>
      <c r="E68" s="144">
        <v>46199.833333333336</v>
      </c>
      <c r="F68" s="56">
        <f>$E68-VLOOKUP($G68,TimeZone!$L$4:$O$19,4,0)+VLOOKUP(TimeZone!$H$1,TimeZone!$C$4:$E$40,3,0)</f>
        <v>46200.125</v>
      </c>
      <c r="G68" s="156">
        <v>6</v>
      </c>
      <c r="H68" s="86" t="str">
        <f>VLOOKUP($G68,Language!$D$103:$E$118,2,0)</f>
        <v>Houston</v>
      </c>
      <c r="I68" s="86" t="str">
        <f>VLOOKUP(C68,Groups!$B$7:$D$65,3,0)</f>
        <v>Cape Verde</v>
      </c>
      <c r="J68" s="86" t="str">
        <f>VLOOKUP(D68,Groups!$B$7:$D$65,3,0)</f>
        <v>Saudi Arabia</v>
      </c>
      <c r="K68" s="79"/>
      <c r="L68" s="518" t="s">
        <v>1712</v>
      </c>
      <c r="O68" s="518" t="s">
        <v>1110</v>
      </c>
    </row>
    <row r="69" spans="2:15">
      <c r="B69" s="163">
        <v>66</v>
      </c>
      <c r="C69" s="161" t="s">
        <v>1052</v>
      </c>
      <c r="D69" s="162" t="s">
        <v>269</v>
      </c>
      <c r="E69" s="144">
        <v>46199.833333333336</v>
      </c>
      <c r="F69" s="56">
        <f>$E69-VLOOKUP($G69,TimeZone!$L$4:$O$19,4,0)+VLOOKUP(TimeZone!$H$1,TimeZone!$C$4:$E$40,3,0)</f>
        <v>46200.125</v>
      </c>
      <c r="G69" s="156">
        <v>15</v>
      </c>
      <c r="H69" s="86" t="str">
        <f>VLOOKUP($G69,Language!$D$103:$E$118,2,0)</f>
        <v>Guadalajara</v>
      </c>
      <c r="I69" s="86" t="str">
        <f>VLOOKUP(C69,Groups!$B$7:$D$65,3,0)</f>
        <v>Uruguay</v>
      </c>
      <c r="J69" s="86" t="str">
        <f>VLOOKUP(D69,Groups!$B$7:$D$65,3,0)</f>
        <v>Spain</v>
      </c>
      <c r="K69" s="79"/>
      <c r="L69" s="529" t="b">
        <f>IFERROR(VLOOKUP(N69,Groups!$D$7:$E$65,2,0),FALSE)</f>
        <v>0</v>
      </c>
      <c r="M69" s="530" t="str">
        <f>M101</f>
        <v>3-CEFHI</v>
      </c>
      <c r="N69" s="531" t="str">
        <f>IF(Distinctness!$G$17&gt;0,INDEX(ThirdPlaced!$C$4:$C$15,MATCH(O69,ThirdPlaced!$I$4:$I$15),0),"")</f>
        <v/>
      </c>
      <c r="O69" s="532" t="str">
        <f>IFERROR(VLOOKUP(ThirdPlaced!$I$30,AssignThird!$C$8:$K$502,2,0),"")</f>
        <v/>
      </c>
    </row>
    <row r="70" spans="2:15">
      <c r="B70" s="163">
        <v>67</v>
      </c>
      <c r="C70" s="161" t="s">
        <v>1056</v>
      </c>
      <c r="D70" s="162" t="s">
        <v>851</v>
      </c>
      <c r="E70" s="144">
        <v>46200.708333333336</v>
      </c>
      <c r="F70" s="56">
        <f>$E70-VLOOKUP($G70,TimeZone!$L$4:$O$19,4,0)+VLOOKUP(TimeZone!$H$1,TimeZone!$C$4:$E$40,3,0)</f>
        <v>46201</v>
      </c>
      <c r="G70" s="156">
        <v>3</v>
      </c>
      <c r="H70" s="86" t="str">
        <f>VLOOKUP($G70,Language!$D$103:$E$118,2,0)</f>
        <v>New York/New Jersey</v>
      </c>
      <c r="I70" s="86" t="str">
        <f>VLOOKUP(C70,Groups!$B$7:$D$65,3,0)</f>
        <v>Panama</v>
      </c>
      <c r="J70" s="86" t="str">
        <f>VLOOKUP(D70,Groups!$B$7:$D$65,3,0)</f>
        <v>England</v>
      </c>
      <c r="K70" s="79"/>
      <c r="L70" s="533" t="b">
        <f>IFERROR(VLOOKUP(N70,Groups!$D$7:$E$65,2,0),FALSE)</f>
        <v>0</v>
      </c>
      <c r="M70" s="534" t="str">
        <f t="shared" ref="M70:M75" si="0">M102</f>
        <v>3-EFGIJ</v>
      </c>
      <c r="N70" s="535" t="str">
        <f>IF(Distinctness!$G$17&gt;0,INDEX(ThirdPlaced!$C$4:$C$15,MATCH(O70,ThirdPlaced!$I$4:$I$15),0),"")</f>
        <v/>
      </c>
      <c r="O70" s="536" t="str">
        <f>IFERROR(VLOOKUP(ThirdPlaced!$I$30,AssignThird!$C$8:$K$502,3,0),"")</f>
        <v/>
      </c>
    </row>
    <row r="71" spans="2:15">
      <c r="B71" s="163">
        <v>68</v>
      </c>
      <c r="C71" s="161" t="s">
        <v>852</v>
      </c>
      <c r="D71" s="162" t="s">
        <v>853</v>
      </c>
      <c r="E71" s="144">
        <v>46200.708333333336</v>
      </c>
      <c r="F71" s="56">
        <f>$E71-VLOOKUP($G71,TimeZone!$L$4:$O$19,4,0)+VLOOKUP(TimeZone!$H$1,TimeZone!$C$4:$E$40,3,0)</f>
        <v>46201</v>
      </c>
      <c r="G71" s="156">
        <v>9</v>
      </c>
      <c r="H71" s="86" t="str">
        <f>VLOOKUP($G71,Language!$D$103:$E$118,2,0)</f>
        <v>Philadelphia</v>
      </c>
      <c r="I71" s="86" t="str">
        <f>VLOOKUP(C71,Groups!$B$7:$D$65,3,0)</f>
        <v>Croatia</v>
      </c>
      <c r="J71" s="86" t="str">
        <f>VLOOKUP(D71,Groups!$B$7:$D$65,3,0)</f>
        <v>Ghana</v>
      </c>
      <c r="K71" s="79"/>
      <c r="L71" s="533" t="b">
        <f>IFERROR(VLOOKUP(N71,Groups!$D$7:$E$65,2,0),FALSE)</f>
        <v>0</v>
      </c>
      <c r="M71" s="534" t="str">
        <f t="shared" si="0"/>
        <v>3-BEFIJ</v>
      </c>
      <c r="N71" s="535" t="str">
        <f>IF(Distinctness!$G$17&gt;0,INDEX(ThirdPlaced!$C$4:$C$15,MATCH(O71,ThirdPlaced!$I$4:$I$15),0),"")</f>
        <v/>
      </c>
      <c r="O71" s="536" t="str">
        <f>IFERROR(VLOOKUP(ThirdPlaced!$I$30,AssignThird!$C$8:$K$502,4,0),"")</f>
        <v/>
      </c>
    </row>
    <row r="72" spans="2:15">
      <c r="B72" s="163">
        <v>69</v>
      </c>
      <c r="C72" s="161" t="s">
        <v>846</v>
      </c>
      <c r="D72" s="162" t="s">
        <v>847</v>
      </c>
      <c r="E72" s="144">
        <v>46200.916666666664</v>
      </c>
      <c r="F72" s="56">
        <f>$E72-VLOOKUP($G72,TimeZone!$L$4:$O$19,4,0)+VLOOKUP(TimeZone!$H$1,TimeZone!$C$4:$E$40,3,0)</f>
        <v>46201.208333333328</v>
      </c>
      <c r="G72" s="156">
        <v>4</v>
      </c>
      <c r="H72" s="86" t="str">
        <f>VLOOKUP($G72,Language!$D$103:$E$118,2,0)</f>
        <v>Kansas City</v>
      </c>
      <c r="I72" s="86" t="str">
        <f>VLOOKUP(C72,Groups!$B$7:$D$65,3,0)</f>
        <v>Algeria</v>
      </c>
      <c r="J72" s="86" t="str">
        <f>VLOOKUP(D72,Groups!$B$7:$D$65,3,0)</f>
        <v>Austria</v>
      </c>
      <c r="K72" s="79"/>
      <c r="L72" s="533" t="b">
        <f>IFERROR(VLOOKUP(N72,Groups!$D$7:$E$65,2,0),FALSE)</f>
        <v>0</v>
      </c>
      <c r="M72" s="534" t="str">
        <f t="shared" si="0"/>
        <v>3-ABCDF</v>
      </c>
      <c r="N72" s="535" t="str">
        <f>IF(Distinctness!$G$17&gt;0,INDEX(ThirdPlaced!$C$4:$C$15,MATCH(O72,ThirdPlaced!$I$4:$I$15),0),"")</f>
        <v/>
      </c>
      <c r="O72" s="536" t="str">
        <f>IFERROR(VLOOKUP(ThirdPlaced!$I$30,AssignThird!$C$8:$K$502,5,0),"")</f>
        <v/>
      </c>
    </row>
    <row r="73" spans="2:15">
      <c r="B73" s="163">
        <v>70</v>
      </c>
      <c r="C73" s="161" t="s">
        <v>1054</v>
      </c>
      <c r="D73" s="162" t="s">
        <v>845</v>
      </c>
      <c r="E73" s="144">
        <v>46200.916666666664</v>
      </c>
      <c r="F73" s="56">
        <f>$E73-VLOOKUP($G73,TimeZone!$L$4:$O$19,4,0)+VLOOKUP(TimeZone!$H$1,TimeZone!$C$4:$E$40,3,0)</f>
        <v>46201.208333333328</v>
      </c>
      <c r="G73" s="156">
        <v>5</v>
      </c>
      <c r="H73" s="86" t="str">
        <f>VLOOKUP($G73,Language!$D$103:$E$118,2,0)</f>
        <v>Dallas</v>
      </c>
      <c r="I73" s="86" t="str">
        <f>VLOOKUP(C73,Groups!$B$7:$D$65,3,0)</f>
        <v>Jordan</v>
      </c>
      <c r="J73" s="86" t="str">
        <f>VLOOKUP(D73,Groups!$B$7:$D$65,3,0)</f>
        <v>Argentina</v>
      </c>
      <c r="K73" s="79"/>
      <c r="L73" s="533" t="b">
        <f>IFERROR(VLOOKUP(N73,Groups!$D$7:$E$65,2,0),FALSE)</f>
        <v>0</v>
      </c>
      <c r="M73" s="534" t="str">
        <f t="shared" si="0"/>
        <v>3-AEHIJ</v>
      </c>
      <c r="N73" s="535" t="str">
        <f>IF(Distinctness!$G$17&gt;0,INDEX(ThirdPlaced!$C$4:$C$15,MATCH(O73,ThirdPlaced!$I$4:$I$15),0),"")</f>
        <v/>
      </c>
      <c r="O73" s="536" t="str">
        <f>IFERROR(VLOOKUP(ThirdPlaced!$I$30,AssignThird!$C$8:$K$502,6,0),"")</f>
        <v/>
      </c>
    </row>
    <row r="74" spans="2:15">
      <c r="B74" s="163">
        <v>71</v>
      </c>
      <c r="C74" s="161" t="s">
        <v>1055</v>
      </c>
      <c r="D74" s="162" t="s">
        <v>848</v>
      </c>
      <c r="E74" s="144">
        <v>46200.8125</v>
      </c>
      <c r="F74" s="56">
        <f>$E74-VLOOKUP($G74,TimeZone!$L$4:$O$19,4,0)+VLOOKUP(TimeZone!$H$1,TimeZone!$C$4:$E$40,3,0)</f>
        <v>46201.104166666664</v>
      </c>
      <c r="G74" s="156">
        <v>13</v>
      </c>
      <c r="H74" s="86" t="str">
        <f>VLOOKUP($G74,Language!$D$103:$E$118,2,0)</f>
        <v>Miami</v>
      </c>
      <c r="I74" s="86" t="str">
        <f>VLOOKUP(C74,Groups!$B$7:$D$65,3,0)</f>
        <v>Colombia</v>
      </c>
      <c r="J74" s="86" t="str">
        <f>VLOOKUP(D74,Groups!$B$7:$D$65,3,0)</f>
        <v>Portugal</v>
      </c>
      <c r="K74" s="79"/>
      <c r="L74" s="533" t="b">
        <f>IFERROR(VLOOKUP(N74,Groups!$D$7:$E$65,2,0),FALSE)</f>
        <v>0</v>
      </c>
      <c r="M74" s="534" t="str">
        <f t="shared" si="0"/>
        <v>3-CDFGH</v>
      </c>
      <c r="N74" s="535" t="str">
        <f>IF(Distinctness!$G$17&gt;0,INDEX(ThirdPlaced!$C$4:$C$15,MATCH(O74,ThirdPlaced!$I$4:$I$15),0),"")</f>
        <v/>
      </c>
      <c r="O74" s="536" t="str">
        <f>IFERROR(VLOOKUP(ThirdPlaced!$I$30,AssignThird!$C$8:$K$502,7,0),"")</f>
        <v/>
      </c>
    </row>
    <row r="75" spans="2:15">
      <c r="B75" s="163">
        <v>72</v>
      </c>
      <c r="C75" s="161" t="s">
        <v>849</v>
      </c>
      <c r="D75" s="162" t="s">
        <v>850</v>
      </c>
      <c r="E75" s="144">
        <v>46200.8125</v>
      </c>
      <c r="F75" s="56">
        <f>$E75-VLOOKUP($G75,TimeZone!$L$4:$O$19,4,0)+VLOOKUP(TimeZone!$H$1,TimeZone!$C$4:$E$40,3,0)</f>
        <v>46201.104166666664</v>
      </c>
      <c r="G75" s="156">
        <v>7</v>
      </c>
      <c r="H75" s="86" t="str">
        <f>VLOOKUP($G75,Language!$D$103:$E$118,2,0)</f>
        <v>Atlanta</v>
      </c>
      <c r="I75" s="86" t="str">
        <f>VLOOKUP(C75,Groups!$B$7:$D$65,3,0)</f>
        <v>DR Congo</v>
      </c>
      <c r="J75" s="86" t="str">
        <f>VLOOKUP(D75,Groups!$B$7:$D$65,3,0)</f>
        <v>Uzbekistan</v>
      </c>
      <c r="K75" s="79"/>
      <c r="L75" s="533" t="b">
        <f>IFERROR(VLOOKUP(N75,Groups!$D$7:$E$65,2,0),FALSE)</f>
        <v>0</v>
      </c>
      <c r="M75" s="534" t="str">
        <f t="shared" si="0"/>
        <v>3-DEIJL</v>
      </c>
      <c r="N75" s="535" t="str">
        <f>IF(Distinctness!$G$17&gt;0,INDEX(ThirdPlaced!$C$4:$C$15,MATCH(O75,ThirdPlaced!$I$4:$I$15),0),"")</f>
        <v/>
      </c>
      <c r="O75" s="536" t="str">
        <f>IFERROR(VLOOKUP(ThirdPlaced!$I$30,AssignThird!$C$8:$K$502,8,0),"")</f>
        <v/>
      </c>
    </row>
    <row r="76" spans="2:15" ht="15" thickBot="1">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
      </c>
      <c r="O76" s="540" t="str">
        <f>IFERROR(VLOOKUP(ThirdPlaced!$I$30,AssignThird!$C$8:$K$502,9,0),"")</f>
        <v/>
      </c>
    </row>
    <row r="77" spans="2:15">
      <c r="B77" s="163">
        <v>73</v>
      </c>
      <c r="C77" s="161" t="s">
        <v>8</v>
      </c>
      <c r="D77" s="162" t="s">
        <v>9</v>
      </c>
      <c r="E77" s="144">
        <v>46201.625</v>
      </c>
      <c r="F77" s="56">
        <f>$E77-VLOOKUP($G77,TimeZone!$L$4:$O$19,4,0)+VLOOKUP(TimeZone!$H$1,TimeZone!$C$4:$E$40,3,0)</f>
        <v>46201.916666666664</v>
      </c>
      <c r="G77" s="156">
        <v>8</v>
      </c>
      <c r="H77" s="86" t="str">
        <f>VLOOKUP($G77,Language!$D$103:$E$118,2,0)</f>
        <v>Los Angeles</v>
      </c>
      <c r="I77" s="86" t="str">
        <f>VLOOKUP(C77,$M$77:$N$108,2,0)</f>
        <v/>
      </c>
      <c r="J77" s="86" t="str">
        <f>VLOOKUP(D77,$M$77:$N$108,2,0)</f>
        <v/>
      </c>
      <c r="K77" s="168">
        <v>1</v>
      </c>
      <c r="M77" s="523" t="s">
        <v>2</v>
      </c>
      <c r="N77" s="524" t="str">
        <f>'World Cup'!$B$42</f>
        <v/>
      </c>
    </row>
    <row r="78" spans="2:15">
      <c r="B78" s="163">
        <v>74</v>
      </c>
      <c r="C78" s="161" t="s">
        <v>6</v>
      </c>
      <c r="D78" s="162" t="str">
        <f>AssignThird!$G$4</f>
        <v>3-ABCDF</v>
      </c>
      <c r="E78" s="144">
        <v>46202.6875</v>
      </c>
      <c r="F78" s="56">
        <f>$E78-VLOOKUP($G78,TimeZone!$L$4:$O$19,4,0)+VLOOKUP(TimeZone!$H$1,TimeZone!$C$4:$E$40,3,0)</f>
        <v>46202.979166666664</v>
      </c>
      <c r="G78" s="156">
        <v>12</v>
      </c>
      <c r="H78" s="86" t="str">
        <f>VLOOKUP($G78,Language!$D$103:$E$118,2,0)</f>
        <v>Boston</v>
      </c>
      <c r="I78" s="86" t="str">
        <f t="shared" ref="I78:I92" si="1">VLOOKUP(C78,$M$77:$N$108,2,0)</f>
        <v/>
      </c>
      <c r="J78" s="86" t="str">
        <f t="shared" ref="J78:J92" si="2">VLOOKUP(D78,$M$77:$N$108,2,0)</f>
        <v/>
      </c>
      <c r="K78" s="168">
        <v>3</v>
      </c>
      <c r="M78" s="525" t="s">
        <v>8</v>
      </c>
      <c r="N78" s="526" t="str">
        <f>'World Cup'!$B$43</f>
        <v/>
      </c>
    </row>
    <row r="79" spans="2:15">
      <c r="B79" s="163">
        <v>75</v>
      </c>
      <c r="C79" s="161" t="s">
        <v>7</v>
      </c>
      <c r="D79" s="162" t="s">
        <v>10</v>
      </c>
      <c r="E79" s="144">
        <v>46202.875</v>
      </c>
      <c r="F79" s="56">
        <f>$E79-VLOOKUP($G79,TimeZone!$L$4:$O$19,4,0)+VLOOKUP(TimeZone!$H$1,TimeZone!$C$4:$E$40,3,0)</f>
        <v>46203.166666666664</v>
      </c>
      <c r="G79" s="156">
        <v>16</v>
      </c>
      <c r="H79" s="86" t="str">
        <f>VLOOKUP($G79,Language!$D$103:$E$118,2,0)</f>
        <v>Monterrey</v>
      </c>
      <c r="I79" s="86" t="str">
        <f t="shared" si="1"/>
        <v/>
      </c>
      <c r="J79" s="86" t="str">
        <f t="shared" si="2"/>
        <v/>
      </c>
      <c r="K79" s="168">
        <v>4</v>
      </c>
      <c r="M79" s="525" t="s">
        <v>3</v>
      </c>
      <c r="N79" s="526" t="str">
        <f>'World Cup'!$E$42</f>
        <v/>
      </c>
    </row>
    <row r="80" spans="2:15">
      <c r="B80" s="163">
        <v>76</v>
      </c>
      <c r="C80" s="161" t="s">
        <v>4</v>
      </c>
      <c r="D80" s="162" t="s">
        <v>13</v>
      </c>
      <c r="E80" s="144">
        <v>46202.541666666664</v>
      </c>
      <c r="F80" s="56">
        <f>$E80-VLOOKUP($G80,TimeZone!$L$4:$O$19,4,0)+VLOOKUP(TimeZone!$H$1,TimeZone!$C$4:$E$40,3,0)</f>
        <v>46202.833333333328</v>
      </c>
      <c r="G80" s="156">
        <v>6</v>
      </c>
      <c r="H80" s="86" t="str">
        <f>VLOOKUP($G80,Language!$D$103:$E$118,2,0)</f>
        <v>Houston</v>
      </c>
      <c r="I80" s="86" t="str">
        <f t="shared" si="1"/>
        <v/>
      </c>
      <c r="J80" s="86" t="str">
        <f t="shared" si="2"/>
        <v/>
      </c>
      <c r="K80" s="168">
        <v>2</v>
      </c>
      <c r="M80" s="525" t="s">
        <v>9</v>
      </c>
      <c r="N80" s="526" t="str">
        <f>'World Cup'!$E$43</f>
        <v/>
      </c>
    </row>
    <row r="81" spans="2:14">
      <c r="B81" s="163">
        <v>77</v>
      </c>
      <c r="C81" s="161" t="s">
        <v>855</v>
      </c>
      <c r="D81" s="162" t="str">
        <f>AssignThird!$I$4</f>
        <v>3-CDFGH</v>
      </c>
      <c r="E81" s="144">
        <v>46203.708333333336</v>
      </c>
      <c r="F81" s="56">
        <f>$E81-VLOOKUP($G81,TimeZone!$L$4:$O$19,4,0)+VLOOKUP(TimeZone!$H$1,TimeZone!$C$4:$E$40,3,0)</f>
        <v>46204</v>
      </c>
      <c r="G81" s="156">
        <v>3</v>
      </c>
      <c r="H81" s="86" t="str">
        <f>VLOOKUP($G81,Language!$D$103:$E$118,2,0)</f>
        <v>New York/New Jersey</v>
      </c>
      <c r="I81" s="86" t="str">
        <f t="shared" si="1"/>
        <v/>
      </c>
      <c r="J81" s="86" t="str">
        <f t="shared" si="2"/>
        <v/>
      </c>
      <c r="K81" s="168">
        <v>6</v>
      </c>
      <c r="M81" s="525" t="s">
        <v>4</v>
      </c>
      <c r="N81" s="526" t="str">
        <f>'World Cup'!$H$42</f>
        <v/>
      </c>
    </row>
    <row r="82" spans="2:14">
      <c r="B82" s="163">
        <v>78</v>
      </c>
      <c r="C82" s="161" t="s">
        <v>12</v>
      </c>
      <c r="D82" s="162" t="s">
        <v>856</v>
      </c>
      <c r="E82" s="144">
        <v>46203.541666666664</v>
      </c>
      <c r="F82" s="56">
        <f>$E82-VLOOKUP($G82,TimeZone!$L$4:$O$19,4,0)+VLOOKUP(TimeZone!$H$1,TimeZone!$C$4:$E$40,3,0)</f>
        <v>46203.833333333328</v>
      </c>
      <c r="G82" s="156">
        <v>5</v>
      </c>
      <c r="H82" s="86" t="str">
        <f>VLOOKUP($G82,Language!$D$103:$E$118,2,0)</f>
        <v>Dallas</v>
      </c>
      <c r="I82" s="86" t="str">
        <f t="shared" si="1"/>
        <v/>
      </c>
      <c r="J82" s="86" t="str">
        <f t="shared" si="2"/>
        <v/>
      </c>
      <c r="K82" s="168">
        <v>5</v>
      </c>
      <c r="M82" s="525" t="s">
        <v>10</v>
      </c>
      <c r="N82" s="526" t="str">
        <f>'World Cup'!$H$43</f>
        <v/>
      </c>
    </row>
    <row r="83" spans="2:14">
      <c r="B83" s="163">
        <v>79</v>
      </c>
      <c r="C83" s="161" t="s">
        <v>2</v>
      </c>
      <c r="D83" s="162" t="str">
        <f>AssignThird!$D$4</f>
        <v>3-CEFHI</v>
      </c>
      <c r="E83" s="144">
        <v>46203.875</v>
      </c>
      <c r="F83" s="56">
        <f>$E83-VLOOKUP($G83,TimeZone!$L$4:$O$19,4,0)+VLOOKUP(TimeZone!$H$1,TimeZone!$C$4:$E$40,3,0)</f>
        <v>46204.166666666664</v>
      </c>
      <c r="G83" s="154">
        <v>14</v>
      </c>
      <c r="H83" s="86" t="str">
        <f>VLOOKUP($G83,Language!$D$103:$E$118,2,0)</f>
        <v>Mexico City</v>
      </c>
      <c r="I83" s="86" t="str">
        <f t="shared" si="1"/>
        <v/>
      </c>
      <c r="J83" s="86" t="str">
        <f t="shared" si="2"/>
        <v/>
      </c>
      <c r="K83" s="168">
        <v>7</v>
      </c>
      <c r="M83" s="525" t="s">
        <v>5</v>
      </c>
      <c r="N83" s="526" t="str">
        <f>'World Cup'!$K$42</f>
        <v/>
      </c>
    </row>
    <row r="84" spans="2:14">
      <c r="B84" s="163">
        <v>80</v>
      </c>
      <c r="C84" s="161" t="s">
        <v>864</v>
      </c>
      <c r="D84" s="162" t="str">
        <f>AssignThird!$K$4</f>
        <v>3-EHIJK</v>
      </c>
      <c r="E84" s="144">
        <v>46204.5</v>
      </c>
      <c r="F84" s="56">
        <f>$E84-VLOOKUP($G84,TimeZone!$L$4:$O$19,4,0)+VLOOKUP(TimeZone!$H$1,TimeZone!$C$4:$E$40,3,0)</f>
        <v>46204.791666666664</v>
      </c>
      <c r="G84" s="156">
        <v>7</v>
      </c>
      <c r="H84" s="86" t="str">
        <f>VLOOKUP($G84,Language!$D$103:$E$118,2,0)</f>
        <v>Atlanta</v>
      </c>
      <c r="I84" s="86" t="str">
        <f t="shared" si="1"/>
        <v/>
      </c>
      <c r="J84" s="86" t="str">
        <f t="shared" si="2"/>
        <v/>
      </c>
      <c r="K84" s="168">
        <v>8</v>
      </c>
      <c r="M84" s="525" t="s">
        <v>11</v>
      </c>
      <c r="N84" s="526" t="str">
        <f>'World Cup'!$K$43</f>
        <v/>
      </c>
    </row>
    <row r="85" spans="2:14">
      <c r="B85" s="163">
        <v>81</v>
      </c>
      <c r="C85" s="161" t="s">
        <v>5</v>
      </c>
      <c r="D85" s="162" t="str">
        <f>AssignThird!$F$4</f>
        <v>3-BEFIJ</v>
      </c>
      <c r="E85" s="144">
        <v>46204.833333333336</v>
      </c>
      <c r="F85" s="56">
        <f>$E85-VLOOKUP($G85,TimeZone!$L$4:$O$19,4,0)+VLOOKUP(TimeZone!$H$1,TimeZone!$C$4:$E$40,3,0)</f>
        <v>46205.125</v>
      </c>
      <c r="G85" s="156">
        <v>11</v>
      </c>
      <c r="H85" s="86" t="str">
        <f>VLOOKUP($G85,Language!$D$103:$E$118,2,0)</f>
        <v>San Francisco Bay Area</v>
      </c>
      <c r="I85" s="86" t="str">
        <f t="shared" si="1"/>
        <v/>
      </c>
      <c r="J85" s="86" t="str">
        <f t="shared" si="2"/>
        <v/>
      </c>
      <c r="K85" s="168">
        <v>10</v>
      </c>
      <c r="M85" s="525" t="s">
        <v>6</v>
      </c>
      <c r="N85" s="526" t="str">
        <f>'World Cup'!$N$42</f>
        <v/>
      </c>
    </row>
    <row r="86" spans="2:14">
      <c r="B86" s="163">
        <v>82</v>
      </c>
      <c r="C86" s="161" t="s">
        <v>93</v>
      </c>
      <c r="D86" s="162" t="str">
        <f>AssignThird!$H$4</f>
        <v>3-AEHIJ</v>
      </c>
      <c r="E86" s="144">
        <v>46204.666666666664</v>
      </c>
      <c r="F86" s="56">
        <f>$E86-VLOOKUP($G86,TimeZone!$L$4:$O$19,4,0)+VLOOKUP(TimeZone!$H$1,TimeZone!$C$4:$E$40,3,0)</f>
        <v>46204.958333333328</v>
      </c>
      <c r="G86" s="156">
        <v>10</v>
      </c>
      <c r="H86" s="86" t="str">
        <f>VLOOKUP($G86,Language!$D$103:$E$118,2,0)</f>
        <v>Seattle</v>
      </c>
      <c r="I86" s="86" t="str">
        <f t="shared" si="1"/>
        <v/>
      </c>
      <c r="J86" s="86" t="str">
        <f t="shared" si="2"/>
        <v/>
      </c>
      <c r="K86" s="168">
        <v>9</v>
      </c>
      <c r="M86" s="525" t="s">
        <v>12</v>
      </c>
      <c r="N86" s="526" t="str">
        <f>'World Cup'!$N$43</f>
        <v/>
      </c>
    </row>
    <row r="87" spans="2:14">
      <c r="B87" s="163">
        <v>83</v>
      </c>
      <c r="C87" s="161" t="s">
        <v>862</v>
      </c>
      <c r="D87" s="162" t="s">
        <v>865</v>
      </c>
      <c r="E87" s="144">
        <v>46205.791666666664</v>
      </c>
      <c r="F87" s="56">
        <f>$E87-VLOOKUP($G87,TimeZone!$L$4:$O$19,4,0)+VLOOKUP(TimeZone!$H$1,TimeZone!$C$4:$E$40,3,0)</f>
        <v>46206.083333333328</v>
      </c>
      <c r="G87" s="156">
        <v>2</v>
      </c>
      <c r="H87" s="86" t="str">
        <f>VLOOKUP($G87,Language!$D$103:$E$118,2,0)</f>
        <v>Toronto</v>
      </c>
      <c r="I87" s="86" t="str">
        <f t="shared" si="1"/>
        <v/>
      </c>
      <c r="J87" s="86" t="str">
        <f t="shared" si="2"/>
        <v/>
      </c>
      <c r="K87" s="168">
        <v>12</v>
      </c>
      <c r="M87" s="525" t="s">
        <v>7</v>
      </c>
      <c r="N87" s="526" t="str">
        <f>'World Cup'!$Q$42</f>
        <v/>
      </c>
    </row>
    <row r="88" spans="2:14">
      <c r="B88" s="163">
        <v>84</v>
      </c>
      <c r="C88" s="161" t="s">
        <v>96</v>
      </c>
      <c r="D88" s="162" t="s">
        <v>859</v>
      </c>
      <c r="E88" s="144">
        <v>46205.625</v>
      </c>
      <c r="F88" s="56">
        <f>$E88-VLOOKUP($G88,TimeZone!$L$4:$O$19,4,0)+VLOOKUP(TimeZone!$H$1,TimeZone!$C$4:$E$40,3,0)</f>
        <v>46205.916666666664</v>
      </c>
      <c r="G88" s="156">
        <v>8</v>
      </c>
      <c r="H88" s="86" t="str">
        <f>VLOOKUP($G88,Language!$D$103:$E$118,2,0)</f>
        <v>Los Angeles</v>
      </c>
      <c r="I88" s="86" t="str">
        <f t="shared" si="1"/>
        <v/>
      </c>
      <c r="J88" s="86" t="str">
        <f t="shared" si="2"/>
        <v/>
      </c>
      <c r="K88" s="168">
        <v>11</v>
      </c>
      <c r="M88" s="525" t="s">
        <v>13</v>
      </c>
      <c r="N88" s="526" t="str">
        <f>'World Cup'!$Q$43</f>
        <v/>
      </c>
    </row>
    <row r="89" spans="2:14">
      <c r="B89" s="163">
        <v>85</v>
      </c>
      <c r="C89" s="161" t="s">
        <v>3</v>
      </c>
      <c r="D89" s="162" t="str">
        <f>AssignThird!$E$4</f>
        <v>3-EFGIJ</v>
      </c>
      <c r="E89" s="144">
        <v>46205.958333333336</v>
      </c>
      <c r="F89" s="56">
        <f>$E89-VLOOKUP($G89,TimeZone!$L$4:$O$19,4,0)+VLOOKUP(TimeZone!$H$1,TimeZone!$C$4:$E$40,3,0)</f>
        <v>46206.25</v>
      </c>
      <c r="G89" s="156">
        <v>1</v>
      </c>
      <c r="H89" s="86" t="str">
        <f>VLOOKUP($G89,Language!$D$103:$E$118,2,0)</f>
        <v>Vancouver</v>
      </c>
      <c r="I89" s="86" t="str">
        <f t="shared" si="1"/>
        <v/>
      </c>
      <c r="J89" s="86" t="str">
        <f t="shared" si="2"/>
        <v/>
      </c>
      <c r="K89" s="168">
        <v>13</v>
      </c>
      <c r="M89" s="525" t="s">
        <v>93</v>
      </c>
      <c r="N89" s="526" t="str">
        <f>'World Cup'!$T$42</f>
        <v/>
      </c>
    </row>
    <row r="90" spans="2:14">
      <c r="B90" s="163">
        <v>86</v>
      </c>
      <c r="C90" s="161" t="s">
        <v>858</v>
      </c>
      <c r="D90" s="162" t="s">
        <v>97</v>
      </c>
      <c r="E90" s="144">
        <v>46206.75</v>
      </c>
      <c r="F90" s="56">
        <f>$E90-VLOOKUP($G90,TimeZone!$L$4:$O$19,4,0)+VLOOKUP(TimeZone!$H$1,TimeZone!$C$4:$E$40,3,0)</f>
        <v>46207.041666666664</v>
      </c>
      <c r="G90" s="156">
        <v>13</v>
      </c>
      <c r="H90" s="86" t="str">
        <f>VLOOKUP($G90,Language!$D$103:$E$118,2,0)</f>
        <v>Miami</v>
      </c>
      <c r="I90" s="86" t="str">
        <f t="shared" si="1"/>
        <v/>
      </c>
      <c r="J90" s="86" t="str">
        <f t="shared" si="2"/>
        <v/>
      </c>
      <c r="K90" s="168">
        <v>15</v>
      </c>
      <c r="M90" s="525" t="s">
        <v>94</v>
      </c>
      <c r="N90" s="526" t="str">
        <f>'World Cup'!$T$43</f>
        <v/>
      </c>
    </row>
    <row r="91" spans="2:14">
      <c r="B91" s="163">
        <v>87</v>
      </c>
      <c r="C91" s="161" t="s">
        <v>861</v>
      </c>
      <c r="D91" s="162" t="str">
        <f>AssignThird!$J$4</f>
        <v>3-DEIJL</v>
      </c>
      <c r="E91" s="144">
        <v>46206.895833333336</v>
      </c>
      <c r="F91" s="56">
        <f>$E91-VLOOKUP($G91,TimeZone!$L$4:$O$19,4,0)+VLOOKUP(TimeZone!$H$1,TimeZone!$C$4:$E$40,3,0)</f>
        <v>46207.1875</v>
      </c>
      <c r="G91" s="156">
        <v>4</v>
      </c>
      <c r="H91" s="86" t="str">
        <f>VLOOKUP($G91,Language!$D$103:$E$118,2,0)</f>
        <v>Kansas City</v>
      </c>
      <c r="I91" s="86" t="str">
        <f t="shared" si="1"/>
        <v/>
      </c>
      <c r="J91" s="86" t="str">
        <f t="shared" si="2"/>
        <v/>
      </c>
      <c r="K91" s="168">
        <v>16</v>
      </c>
      <c r="M91" s="525" t="s">
        <v>96</v>
      </c>
      <c r="N91" s="526" t="str">
        <f>'World Cup'!$W$42</f>
        <v/>
      </c>
    </row>
    <row r="92" spans="2:14" ht="15" thickBot="1">
      <c r="B92" s="163">
        <v>88</v>
      </c>
      <c r="C92" s="161" t="s">
        <v>11</v>
      </c>
      <c r="D92" s="162" t="s">
        <v>94</v>
      </c>
      <c r="E92" s="144">
        <v>46206.583333333336</v>
      </c>
      <c r="F92" s="56">
        <f>$E92-VLOOKUP($G92,TimeZone!$L$4:$O$19,4,0)+VLOOKUP(TimeZone!$H$1,TimeZone!$C$4:$E$40,3,0)</f>
        <v>46206.875</v>
      </c>
      <c r="G92" s="156">
        <v>5</v>
      </c>
      <c r="H92" s="86" t="str">
        <f>VLOOKUP($G92,Language!$D$103:$E$118,2,0)</f>
        <v>Dallas</v>
      </c>
      <c r="I92" s="86" t="str">
        <f t="shared" si="1"/>
        <v/>
      </c>
      <c r="J92" s="86" t="str">
        <f t="shared" si="2"/>
        <v/>
      </c>
      <c r="K92" s="168">
        <v>14</v>
      </c>
      <c r="M92" s="527" t="s">
        <v>97</v>
      </c>
      <c r="N92" s="528" t="str">
        <f>'World Cup'!$W$43</f>
        <v/>
      </c>
    </row>
    <row r="93" spans="2:14">
      <c r="B93" s="57" t="s">
        <v>566</v>
      </c>
      <c r="C93" s="71"/>
      <c r="D93" s="71"/>
      <c r="E93" s="42"/>
      <c r="F93" s="43"/>
      <c r="G93" s="153"/>
      <c r="H93" s="43"/>
      <c r="I93" s="43"/>
      <c r="J93" s="43"/>
      <c r="K93" s="80"/>
      <c r="M93" s="523" t="s">
        <v>855</v>
      </c>
      <c r="N93" s="524" t="str">
        <f>'World Cup'!$Z$42</f>
        <v/>
      </c>
    </row>
    <row r="94" spans="2:14">
      <c r="B94" s="163">
        <v>89</v>
      </c>
      <c r="C94" s="161" t="s">
        <v>884</v>
      </c>
      <c r="D94" s="162" t="s">
        <v>887</v>
      </c>
      <c r="E94" s="144">
        <v>46207.708333333336</v>
      </c>
      <c r="F94" s="56">
        <f>$E94-VLOOKUP($G94,TimeZone!$L$4:$O$19,4,0)+VLOOKUP(TimeZone!$H$1,TimeZone!$C$4:$E$40,3,0)</f>
        <v>46208</v>
      </c>
      <c r="G94" s="156">
        <v>9</v>
      </c>
      <c r="H94" s="86" t="str">
        <f>VLOOKUP($G94,Language!$D$103:$E$118,2,0)</f>
        <v>Philadelphia</v>
      </c>
      <c r="I94" s="331"/>
      <c r="J94" s="331"/>
      <c r="K94" s="168">
        <v>2</v>
      </c>
      <c r="L94" s="40"/>
      <c r="M94" s="525" t="s">
        <v>856</v>
      </c>
      <c r="N94" s="526" t="str">
        <f>'World Cup'!$Z$43</f>
        <v/>
      </c>
    </row>
    <row r="95" spans="2:14">
      <c r="B95" s="163">
        <v>90</v>
      </c>
      <c r="C95" s="161" t="s">
        <v>883</v>
      </c>
      <c r="D95" s="162" t="s">
        <v>885</v>
      </c>
      <c r="E95" s="144">
        <v>46207.541666666664</v>
      </c>
      <c r="F95" s="56">
        <f>$E95-VLOOKUP($G95,TimeZone!$L$4:$O$19,4,0)+VLOOKUP(TimeZone!$H$1,TimeZone!$C$4:$E$40,3,0)</f>
        <v>46207.833333333328</v>
      </c>
      <c r="G95" s="156">
        <v>6</v>
      </c>
      <c r="H95" s="86" t="str">
        <f>VLOOKUP($G95,Language!$D$103:$E$118,2,0)</f>
        <v>Houston</v>
      </c>
      <c r="I95" s="332"/>
      <c r="J95" s="332"/>
      <c r="K95" s="168">
        <v>1</v>
      </c>
      <c r="L95" s="40"/>
      <c r="M95" s="525" t="s">
        <v>858</v>
      </c>
      <c r="N95" s="526" t="str">
        <f>'World Cup'!$AC$42</f>
        <v/>
      </c>
    </row>
    <row r="96" spans="2:14">
      <c r="B96" s="163">
        <v>91</v>
      </c>
      <c r="C96" s="161" t="s">
        <v>886</v>
      </c>
      <c r="D96" s="162" t="s">
        <v>888</v>
      </c>
      <c r="E96" s="144">
        <v>46208.666666666664</v>
      </c>
      <c r="F96" s="56">
        <f>$E96-VLOOKUP($G96,TimeZone!$L$4:$O$19,4,0)+VLOOKUP(TimeZone!$H$1,TimeZone!$C$4:$E$40,3,0)</f>
        <v>46208.958333333328</v>
      </c>
      <c r="G96" s="156">
        <v>3</v>
      </c>
      <c r="H96" s="86" t="str">
        <f>VLOOKUP($G96,Language!$D$103:$E$118,2,0)</f>
        <v>New York/New Jersey</v>
      </c>
      <c r="I96" s="332"/>
      <c r="J96" s="332"/>
      <c r="K96" s="168">
        <v>3</v>
      </c>
      <c r="L96" s="40"/>
      <c r="M96" s="525" t="s">
        <v>859</v>
      </c>
      <c r="N96" s="526" t="str">
        <f>'World Cup'!$AC$43</f>
        <v/>
      </c>
    </row>
    <row r="97" spans="2:25">
      <c r="B97" s="163">
        <v>92</v>
      </c>
      <c r="C97" s="161" t="s">
        <v>1057</v>
      </c>
      <c r="D97" s="162" t="s">
        <v>1062</v>
      </c>
      <c r="E97" s="144">
        <v>46208.833333333336</v>
      </c>
      <c r="F97" s="56">
        <f>$E97-VLOOKUP($G97,TimeZone!$L$4:$O$19,4,0)+VLOOKUP(TimeZone!$H$1,TimeZone!$C$4:$E$40,3,0)</f>
        <v>46209.125</v>
      </c>
      <c r="G97" s="154">
        <v>14</v>
      </c>
      <c r="H97" s="86" t="str">
        <f>VLOOKUP($G97,Language!$D$103:$E$118,2,0)</f>
        <v>Mexico City</v>
      </c>
      <c r="I97" s="332"/>
      <c r="J97" s="332"/>
      <c r="K97" s="168">
        <v>4</v>
      </c>
      <c r="L97" s="40"/>
      <c r="M97" s="525" t="s">
        <v>861</v>
      </c>
      <c r="N97" s="526" t="str">
        <f>'World Cup'!$AF$42</f>
        <v/>
      </c>
    </row>
    <row r="98" spans="2:25">
      <c r="B98" s="163">
        <v>93</v>
      </c>
      <c r="C98" s="161" t="s">
        <v>1059</v>
      </c>
      <c r="D98" s="162" t="s">
        <v>1064</v>
      </c>
      <c r="E98" s="144">
        <v>46209.625</v>
      </c>
      <c r="F98" s="56">
        <f>$E98-VLOOKUP($G98,TimeZone!$L$4:$O$19,4,0)+VLOOKUP(TimeZone!$H$1,TimeZone!$C$4:$E$40,3,0)</f>
        <v>46209.916666666664</v>
      </c>
      <c r="G98" s="156">
        <v>5</v>
      </c>
      <c r="H98" s="86" t="str">
        <f>VLOOKUP($G98,Language!$D$103:$E$118,2,0)</f>
        <v>Dallas</v>
      </c>
      <c r="I98" s="332"/>
      <c r="J98" s="332"/>
      <c r="K98" s="168">
        <v>5</v>
      </c>
      <c r="L98" s="40"/>
      <c r="M98" s="525" t="s">
        <v>862</v>
      </c>
      <c r="N98" s="526" t="str">
        <f>'World Cup'!$AF$43</f>
        <v/>
      </c>
    </row>
    <row r="99" spans="2:25">
      <c r="B99" s="163">
        <v>94</v>
      </c>
      <c r="C99" s="161" t="s">
        <v>1058</v>
      </c>
      <c r="D99" s="162" t="s">
        <v>1063</v>
      </c>
      <c r="E99" s="144">
        <v>46209.833333333336</v>
      </c>
      <c r="F99" s="56">
        <f>$E99-VLOOKUP($G99,TimeZone!$L$4:$O$19,4,0)+VLOOKUP(TimeZone!$H$1,TimeZone!$C$4:$E$40,3,0)</f>
        <v>46210.125</v>
      </c>
      <c r="G99" s="156">
        <v>10</v>
      </c>
      <c r="H99" s="86" t="str">
        <f>VLOOKUP($G99,Language!$D$103:$E$118,2,0)</f>
        <v>Seattle</v>
      </c>
      <c r="I99" s="332"/>
      <c r="J99" s="332"/>
      <c r="K99" s="168">
        <v>6</v>
      </c>
      <c r="L99" s="40"/>
      <c r="M99" s="525" t="s">
        <v>864</v>
      </c>
      <c r="N99" s="526" t="str">
        <f>'World Cup'!$AI$42</f>
        <v/>
      </c>
    </row>
    <row r="100" spans="2:25">
      <c r="B100" s="163">
        <v>95</v>
      </c>
      <c r="C100" s="161" t="s">
        <v>1065</v>
      </c>
      <c r="D100" s="162" t="s">
        <v>1066</v>
      </c>
      <c r="E100" s="144">
        <v>46210.5</v>
      </c>
      <c r="F100" s="56">
        <f>$E100-VLOOKUP($G100,TimeZone!$L$4:$O$19,4,0)+VLOOKUP(TimeZone!$H$1,TimeZone!$C$4:$E$40,3,0)</f>
        <v>46210.791666666664</v>
      </c>
      <c r="G100" s="156">
        <v>7</v>
      </c>
      <c r="H100" s="86" t="str">
        <f>VLOOKUP($G100,Language!$D$103:$E$118,2,0)</f>
        <v>Atlanta</v>
      </c>
      <c r="I100" s="332"/>
      <c r="J100" s="332"/>
      <c r="K100" s="168">
        <v>7</v>
      </c>
      <c r="L100" s="40"/>
      <c r="M100" s="525" t="s">
        <v>865</v>
      </c>
      <c r="N100" s="526" t="str">
        <f>'World Cup'!$AI$43</f>
        <v/>
      </c>
    </row>
    <row r="101" spans="2:25">
      <c r="B101" s="163">
        <v>96</v>
      </c>
      <c r="C101" s="161" t="s">
        <v>1060</v>
      </c>
      <c r="D101" s="162" t="s">
        <v>1061</v>
      </c>
      <c r="E101" s="144">
        <v>46210.666666666664</v>
      </c>
      <c r="F101" s="56">
        <f>$E101-VLOOKUP($G101,TimeZone!$L$4:$O$19,4,0)+VLOOKUP(TimeZone!$H$1,TimeZone!$C$4:$E$40,3,0)</f>
        <v>46210.958333333328</v>
      </c>
      <c r="G101" s="155">
        <v>1</v>
      </c>
      <c r="H101" s="86" t="str">
        <f>VLOOKUP($G101,Language!$D$103:$E$118,2,0)</f>
        <v>Vancouver</v>
      </c>
      <c r="I101" s="333"/>
      <c r="J101" s="333"/>
      <c r="K101" s="168">
        <v>8</v>
      </c>
      <c r="L101" s="40"/>
      <c r="M101" s="525" t="str">
        <f>AssignThird!$D$4</f>
        <v>3-CEFHI</v>
      </c>
      <c r="N101" s="526" t="str">
        <f>IF(L69,N69,"")</f>
        <v/>
      </c>
    </row>
    <row r="102" spans="2:25">
      <c r="B102" s="57" t="s">
        <v>133</v>
      </c>
      <c r="C102" s="71"/>
      <c r="D102" s="71"/>
      <c r="E102" s="42"/>
      <c r="F102" s="43"/>
      <c r="G102" s="153"/>
      <c r="H102" s="43"/>
      <c r="I102" s="43"/>
      <c r="J102" s="43"/>
      <c r="K102" s="81"/>
      <c r="M102" s="525" t="str">
        <f>AssignThird!$E$4</f>
        <v>3-EFGIJ</v>
      </c>
      <c r="N102" s="526" t="str">
        <f t="shared" ref="N102:N108" si="3">IF(L70,N70,"")</f>
        <v/>
      </c>
    </row>
    <row r="103" spans="2:25">
      <c r="B103" s="163">
        <v>97</v>
      </c>
      <c r="C103" s="161" t="s">
        <v>1067</v>
      </c>
      <c r="D103" s="162" t="s">
        <v>1071</v>
      </c>
      <c r="E103" s="144">
        <v>46212.666666666664</v>
      </c>
      <c r="F103" s="56">
        <f>$E103-VLOOKUP($G103,TimeZone!$L$4:$O$19,4,0)+VLOOKUP(TimeZone!$H$1,TimeZone!$C$4:$E$40,3,0)</f>
        <v>46212.958333333328</v>
      </c>
      <c r="G103" s="156">
        <v>12</v>
      </c>
      <c r="H103" s="86" t="str">
        <f>VLOOKUP($G103,Language!$D$103:$E$118,2,0)</f>
        <v>Boston</v>
      </c>
      <c r="I103" s="41"/>
      <c r="J103" s="41"/>
      <c r="K103" s="168">
        <v>1</v>
      </c>
      <c r="M103" s="525" t="str">
        <f>AssignThird!$F$4</f>
        <v>3-BEFIJ</v>
      </c>
      <c r="N103" s="526" t="str">
        <f t="shared" si="3"/>
        <v/>
      </c>
    </row>
    <row r="104" spans="2:25">
      <c r="B104" s="163">
        <v>98</v>
      </c>
      <c r="C104" s="161" t="s">
        <v>1069</v>
      </c>
      <c r="D104" s="162" t="s">
        <v>1073</v>
      </c>
      <c r="E104" s="144">
        <v>46213.625</v>
      </c>
      <c r="F104" s="56">
        <f>$E104-VLOOKUP($G104,TimeZone!$L$4:$O$19,4,0)+VLOOKUP(TimeZone!$H$1,TimeZone!$C$4:$E$40,3,0)</f>
        <v>46213.916666666664</v>
      </c>
      <c r="G104" s="156">
        <v>8</v>
      </c>
      <c r="H104" s="86" t="str">
        <f>VLOOKUP($G104,Language!$D$103:$E$118,2,0)</f>
        <v>Los Angeles</v>
      </c>
      <c r="I104" s="40"/>
      <c r="J104" s="41"/>
      <c r="K104" s="168">
        <v>2</v>
      </c>
      <c r="M104" s="525" t="str">
        <f>AssignThird!$G$4</f>
        <v>3-ABCDF</v>
      </c>
      <c r="N104" s="526" t="str">
        <f t="shared" si="3"/>
        <v/>
      </c>
    </row>
    <row r="105" spans="2:25">
      <c r="B105" s="163">
        <v>99</v>
      </c>
      <c r="C105" s="161" t="s">
        <v>1068</v>
      </c>
      <c r="D105" s="162" t="s">
        <v>1072</v>
      </c>
      <c r="E105" s="144">
        <v>46214.708333333336</v>
      </c>
      <c r="F105" s="56">
        <f>$E105-VLOOKUP($G105,TimeZone!$L$4:$O$19,4,0)+VLOOKUP(TimeZone!$H$1,TimeZone!$C$4:$E$40,3,0)</f>
        <v>46215</v>
      </c>
      <c r="G105" s="156">
        <v>13</v>
      </c>
      <c r="H105" s="86" t="str">
        <f>VLOOKUP($G105,Language!$D$103:$E$118,2,0)</f>
        <v>Miami</v>
      </c>
      <c r="I105" s="41"/>
      <c r="J105" s="41"/>
      <c r="K105" s="168">
        <v>3</v>
      </c>
      <c r="M105" s="525" t="str">
        <f>AssignThird!$H$4</f>
        <v>3-AEHIJ</v>
      </c>
      <c r="N105" s="526" t="str">
        <f t="shared" si="3"/>
        <v/>
      </c>
    </row>
    <row r="106" spans="2:25">
      <c r="B106" s="163">
        <v>100</v>
      </c>
      <c r="C106" s="161" t="s">
        <v>1070</v>
      </c>
      <c r="D106" s="162" t="s">
        <v>1074</v>
      </c>
      <c r="E106" s="144">
        <v>46214.875</v>
      </c>
      <c r="F106" s="56">
        <f>$E106-VLOOKUP($G106,TimeZone!$L$4:$O$19,4,0)+VLOOKUP(TimeZone!$H$1,TimeZone!$C$4:$E$40,3,0)</f>
        <v>46215.166666666664</v>
      </c>
      <c r="G106" s="156">
        <v>4</v>
      </c>
      <c r="H106" s="86" t="str">
        <f>VLOOKUP($G106,Language!$D$103:$E$118,2,0)</f>
        <v>Kansas City</v>
      </c>
      <c r="I106" s="41"/>
      <c r="J106" s="41"/>
      <c r="K106" s="168">
        <v>4</v>
      </c>
      <c r="M106" s="525" t="str">
        <f>AssignThird!$I$4</f>
        <v>3-CDFGH</v>
      </c>
      <c r="N106" s="526" t="str">
        <f t="shared" si="3"/>
        <v/>
      </c>
      <c r="Y106" s="22"/>
    </row>
    <row r="107" spans="2:25">
      <c r="B107" s="57" t="s">
        <v>134</v>
      </c>
      <c r="C107" s="71"/>
      <c r="D107" s="71"/>
      <c r="E107" s="42"/>
      <c r="F107" s="43"/>
      <c r="G107" s="153"/>
      <c r="H107" s="43"/>
      <c r="I107" s="43"/>
      <c r="J107" s="43"/>
      <c r="K107" s="81"/>
      <c r="M107" s="525" t="str">
        <f>AssignThird!$J$4</f>
        <v>3-DEIJL</v>
      </c>
      <c r="N107" s="526" t="str">
        <f t="shared" si="3"/>
        <v/>
      </c>
      <c r="Y107" s="22"/>
    </row>
    <row r="108" spans="2:25" ht="15" thickBot="1">
      <c r="B108" s="163">
        <v>101</v>
      </c>
      <c r="C108" s="161" t="s">
        <v>1075</v>
      </c>
      <c r="D108" s="162" t="s">
        <v>1076</v>
      </c>
      <c r="E108" s="144">
        <v>46217.625</v>
      </c>
      <c r="F108" s="56">
        <f>$E108-VLOOKUP($G108,TimeZone!$L$4:$O$19,4,0)+VLOOKUP(TimeZone!$H$1,TimeZone!$C$4:$E$40,3,0)</f>
        <v>46217.916666666664</v>
      </c>
      <c r="G108" s="156">
        <v>5</v>
      </c>
      <c r="H108" s="86" t="str">
        <f>VLOOKUP($G108,Language!$D$103:$E$118,2,0)</f>
        <v>Dallas</v>
      </c>
      <c r="I108" s="41"/>
      <c r="J108" s="41"/>
      <c r="K108" s="145" t="str">
        <f>Language!$E$170</f>
        <v>Semi-Final 1</v>
      </c>
      <c r="M108" s="527" t="str">
        <f>AssignThird!$K$4</f>
        <v>3-EHIJK</v>
      </c>
      <c r="N108" s="528" t="str">
        <f t="shared" si="3"/>
        <v/>
      </c>
      <c r="Y108" s="22"/>
    </row>
    <row r="109" spans="2:25">
      <c r="B109" s="163">
        <v>102</v>
      </c>
      <c r="C109" s="161" t="s">
        <v>1077</v>
      </c>
      <c r="D109" s="162" t="s">
        <v>1078</v>
      </c>
      <c r="E109" s="144">
        <v>46218.625</v>
      </c>
      <c r="F109" s="56">
        <f>$E109-VLOOKUP($G109,TimeZone!$L$4:$O$19,4,0)+VLOOKUP(TimeZone!$H$1,TimeZone!$C$4:$E$40,3,0)</f>
        <v>46218.916666666664</v>
      </c>
      <c r="G109" s="156">
        <v>7</v>
      </c>
      <c r="H109" s="86" t="str">
        <f>VLOOKUP($G109,Language!$D$103:$E$118,2,0)</f>
        <v>Atlanta</v>
      </c>
      <c r="I109" s="41"/>
      <c r="J109" s="41"/>
      <c r="K109" s="145" t="str">
        <f>Language!$E$171</f>
        <v>Semi-Final 2</v>
      </c>
    </row>
    <row r="110" spans="2:25">
      <c r="B110" s="57" t="s">
        <v>99</v>
      </c>
      <c r="C110" s="71"/>
      <c r="D110" s="71"/>
      <c r="E110" s="42"/>
      <c r="F110" s="43"/>
      <c r="G110" s="153"/>
      <c r="H110" s="43"/>
      <c r="I110" s="43"/>
      <c r="J110" s="43"/>
      <c r="K110" s="81"/>
    </row>
    <row r="111" spans="2:25">
      <c r="B111" s="163">
        <v>103</v>
      </c>
      <c r="C111" s="161" t="s">
        <v>1079</v>
      </c>
      <c r="D111" s="162" t="s">
        <v>1080</v>
      </c>
      <c r="E111" s="144">
        <v>46221.708333333336</v>
      </c>
      <c r="F111" s="56">
        <f>$E111-VLOOKUP($G111,TimeZone!$L$4:$O$19,4,0)+VLOOKUP(TimeZone!$H$1,TimeZone!$C$4:$E$40,3,0)</f>
        <v>46222</v>
      </c>
      <c r="G111" s="156">
        <v>13</v>
      </c>
      <c r="H111" s="86" t="str">
        <f>VLOOKUP($G111,Language!$D$103:$E$118,2,0)</f>
        <v>Miami</v>
      </c>
      <c r="I111" s="41"/>
      <c r="J111" s="41"/>
      <c r="K111" s="87" t="str">
        <f>Language!$E$172</f>
        <v>Third place</v>
      </c>
    </row>
    <row r="112" spans="2:25">
      <c r="B112" s="57" t="s">
        <v>55</v>
      </c>
      <c r="C112" s="71"/>
      <c r="D112" s="71"/>
      <c r="E112" s="42"/>
      <c r="F112" s="43"/>
      <c r="G112" s="153"/>
      <c r="H112" s="43"/>
      <c r="I112" s="43"/>
      <c r="J112" s="43"/>
      <c r="K112" s="81"/>
    </row>
    <row r="113" spans="2:11" ht="15" thickBot="1">
      <c r="B113" s="164">
        <v>104</v>
      </c>
      <c r="C113" s="575" t="s">
        <v>1081</v>
      </c>
      <c r="D113" s="576" t="s">
        <v>1082</v>
      </c>
      <c r="E113" s="577">
        <v>46222.625</v>
      </c>
      <c r="F113" s="578">
        <f>$E113-VLOOKUP($G113,TimeZone!$L$4:$O$19,4,0)+VLOOKUP(TimeZone!$H$1,TimeZone!$C$4:$E$40,3,0)</f>
        <v>46222.916666666664</v>
      </c>
      <c r="G113" s="579">
        <v>3</v>
      </c>
      <c r="H113" s="580" t="str">
        <f>VLOOKUP($G113,Language!$D$103:$E$118,2,0)</f>
        <v>New York/New Jersey</v>
      </c>
      <c r="I113" s="580"/>
      <c r="J113" s="581"/>
      <c r="K113" s="582" t="str">
        <f>Language!$E$173</f>
        <v>Final</v>
      </c>
    </row>
    <row r="114" spans="2:11" ht="15" thickTop="1"/>
    <row r="115" spans="2:11"/>
    <row r="116" spans="2:11"/>
    <row r="117" spans="2:11"/>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4.4" zeroHeight="1"/>
  <cols>
    <col min="1" max="1" width="5.6640625" customWidth="1"/>
    <col min="2" max="2" width="11.44140625" customWidth="1"/>
    <col min="3" max="3" width="20" customWidth="1"/>
    <col min="4" max="12" width="11.44140625" customWidth="1"/>
    <col min="13" max="13" width="5" customWidth="1"/>
    <col min="14" max="16384" width="11.44140625" hidden="1"/>
  </cols>
  <sheetData>
    <row r="1" spans="2:11"/>
    <row r="2" spans="2:11" ht="28.8">
      <c r="B2" s="389"/>
      <c r="C2" s="952" t="str">
        <f>Language!$E$128</f>
        <v>Assignment of the group third in the round of 32</v>
      </c>
      <c r="D2" s="952"/>
      <c r="E2" s="952"/>
      <c r="F2" s="952"/>
      <c r="G2" s="952"/>
      <c r="H2" s="952"/>
      <c r="I2" s="952"/>
      <c r="J2" s="952"/>
      <c r="K2" s="952"/>
    </row>
    <row r="3" spans="2:11" ht="23.25" customHeight="1">
      <c r="C3" s="934" t="s">
        <v>1724</v>
      </c>
      <c r="D3" s="934"/>
      <c r="E3" s="934"/>
      <c r="F3" s="934"/>
      <c r="G3" s="934"/>
      <c r="H3" s="934"/>
      <c r="I3" s="934"/>
      <c r="J3" s="934"/>
      <c r="K3" s="934"/>
    </row>
    <row r="4" spans="2:11" ht="16.2" thickBot="1">
      <c r="C4" s="374"/>
      <c r="D4" s="390" t="s">
        <v>1707</v>
      </c>
      <c r="E4" s="390" t="s">
        <v>1710</v>
      </c>
      <c r="F4" s="390" t="s">
        <v>1708</v>
      </c>
      <c r="G4" s="390" t="s">
        <v>1703</v>
      </c>
      <c r="H4" s="390" t="s">
        <v>1709</v>
      </c>
      <c r="I4" s="390" t="s">
        <v>1704</v>
      </c>
      <c r="J4" s="390" t="s">
        <v>1706</v>
      </c>
      <c r="K4" s="390" t="s">
        <v>1705</v>
      </c>
    </row>
    <row r="5" spans="2:11" ht="31.8" thickTop="1">
      <c r="C5" s="953" t="str">
        <f>Language!$E$177</f>
        <v>Group combination:</v>
      </c>
      <c r="D5" s="375" t="str">
        <f>Language!$E$178</f>
        <v>First in Group</v>
      </c>
      <c r="E5" s="376" t="str">
        <f>Language!$E$178</f>
        <v>First in Group</v>
      </c>
      <c r="F5" s="376" t="str">
        <f>Language!$E$178</f>
        <v>First in Group</v>
      </c>
      <c r="G5" s="376" t="str">
        <f>Language!$E$178</f>
        <v>First in Group</v>
      </c>
      <c r="H5" s="376" t="str">
        <f>Language!$E$178</f>
        <v>First in Group</v>
      </c>
      <c r="I5" s="376" t="str">
        <f>Language!$E$178</f>
        <v>First in Group</v>
      </c>
      <c r="J5" s="376" t="str">
        <f>Language!$E$178</f>
        <v>First in Group</v>
      </c>
      <c r="K5" s="377" t="str">
        <f>Language!$E$178</f>
        <v>First in Group</v>
      </c>
    </row>
    <row r="6" spans="2:11" ht="15.6">
      <c r="C6" s="954"/>
      <c r="D6" s="378" t="s">
        <v>24</v>
      </c>
      <c r="E6" s="379" t="s">
        <v>20</v>
      </c>
      <c r="F6" s="379" t="s">
        <v>25</v>
      </c>
      <c r="G6" s="379" t="s">
        <v>22</v>
      </c>
      <c r="H6" s="379" t="s">
        <v>272</v>
      </c>
      <c r="I6" s="379" t="s">
        <v>32</v>
      </c>
      <c r="J6" s="379" t="s">
        <v>33</v>
      </c>
      <c r="K6" s="380" t="s">
        <v>34</v>
      </c>
    </row>
    <row r="7" spans="2:11" ht="47.4" thickBot="1">
      <c r="C7" s="955"/>
      <c r="D7" s="381" t="str">
        <f>Language!$E$179</f>
        <v>against third of Group</v>
      </c>
      <c r="E7" s="382" t="str">
        <f>Language!$E$179</f>
        <v>against third of Group</v>
      </c>
      <c r="F7" s="382" t="str">
        <f>Language!$E$179</f>
        <v>against third of Group</v>
      </c>
      <c r="G7" s="382" t="str">
        <f>Language!$E$179</f>
        <v>against third of Group</v>
      </c>
      <c r="H7" s="382" t="str">
        <f>Language!$E$179</f>
        <v>against third of Group</v>
      </c>
      <c r="I7" s="382" t="str">
        <f>Language!$E$179</f>
        <v>against third of Group</v>
      </c>
      <c r="J7" s="382" t="str">
        <f>Language!$E$179</f>
        <v>against third of Group</v>
      </c>
      <c r="K7" s="383" t="str">
        <f>Language!$E$179</f>
        <v>against third of Group</v>
      </c>
    </row>
    <row r="8" spans="2:11" ht="15.6">
      <c r="C8" s="391" t="s">
        <v>1621</v>
      </c>
      <c r="D8" s="393" t="s">
        <v>22</v>
      </c>
      <c r="E8" s="394" t="s">
        <v>841</v>
      </c>
      <c r="F8" s="394" t="s">
        <v>32</v>
      </c>
      <c r="G8" s="394" t="s">
        <v>23</v>
      </c>
      <c r="H8" s="395" t="s">
        <v>31</v>
      </c>
      <c r="I8" s="395" t="s">
        <v>272</v>
      </c>
      <c r="J8" s="395" t="s">
        <v>34</v>
      </c>
      <c r="K8" s="396" t="s">
        <v>33</v>
      </c>
    </row>
    <row r="9" spans="2:11" ht="15.6">
      <c r="C9" s="391" t="s">
        <v>1620</v>
      </c>
      <c r="D9" s="393" t="s">
        <v>31</v>
      </c>
      <c r="E9" s="394" t="s">
        <v>272</v>
      </c>
      <c r="F9" s="394" t="s">
        <v>32</v>
      </c>
      <c r="G9" s="394" t="s">
        <v>25</v>
      </c>
      <c r="H9" s="397" t="s">
        <v>841</v>
      </c>
      <c r="I9" s="397" t="s">
        <v>23</v>
      </c>
      <c r="J9" s="397" t="s">
        <v>34</v>
      </c>
      <c r="K9" s="398" t="s">
        <v>33</v>
      </c>
    </row>
    <row r="10" spans="2:11" ht="15.6">
      <c r="C10" s="391" t="s">
        <v>1619</v>
      </c>
      <c r="D10" s="393" t="s">
        <v>22</v>
      </c>
      <c r="E10" s="394" t="s">
        <v>841</v>
      </c>
      <c r="F10" s="394" t="s">
        <v>32</v>
      </c>
      <c r="G10" s="394" t="s">
        <v>25</v>
      </c>
      <c r="H10" s="397" t="s">
        <v>31</v>
      </c>
      <c r="I10" s="397" t="s">
        <v>272</v>
      </c>
      <c r="J10" s="397" t="s">
        <v>34</v>
      </c>
      <c r="K10" s="398" t="s">
        <v>33</v>
      </c>
    </row>
    <row r="11" spans="2:11" ht="15.6">
      <c r="C11" s="391" t="s">
        <v>1618</v>
      </c>
      <c r="D11" s="393" t="s">
        <v>22</v>
      </c>
      <c r="E11" s="394" t="s">
        <v>841</v>
      </c>
      <c r="F11" s="394" t="s">
        <v>32</v>
      </c>
      <c r="G11" s="394" t="s">
        <v>25</v>
      </c>
      <c r="H11" s="397" t="s">
        <v>31</v>
      </c>
      <c r="I11" s="397" t="s">
        <v>23</v>
      </c>
      <c r="J11" s="397" t="s">
        <v>34</v>
      </c>
      <c r="K11" s="398" t="s">
        <v>33</v>
      </c>
    </row>
    <row r="12" spans="2:11" ht="15.6">
      <c r="C12" s="391" t="s">
        <v>1617</v>
      </c>
      <c r="D12" s="393" t="s">
        <v>22</v>
      </c>
      <c r="E12" s="394" t="s">
        <v>272</v>
      </c>
      <c r="F12" s="394" t="s">
        <v>32</v>
      </c>
      <c r="G12" s="394" t="s">
        <v>25</v>
      </c>
      <c r="H12" s="397" t="s">
        <v>841</v>
      </c>
      <c r="I12" s="397" t="s">
        <v>23</v>
      </c>
      <c r="J12" s="397" t="s">
        <v>34</v>
      </c>
      <c r="K12" s="398" t="s">
        <v>33</v>
      </c>
    </row>
    <row r="13" spans="2:11" ht="15.6">
      <c r="C13" s="391" t="s">
        <v>1616</v>
      </c>
      <c r="D13" s="393" t="s">
        <v>22</v>
      </c>
      <c r="E13" s="394" t="s">
        <v>272</v>
      </c>
      <c r="F13" s="394" t="s">
        <v>841</v>
      </c>
      <c r="G13" s="394" t="s">
        <v>25</v>
      </c>
      <c r="H13" s="397" t="s">
        <v>31</v>
      </c>
      <c r="I13" s="397" t="s">
        <v>23</v>
      </c>
      <c r="J13" s="397" t="s">
        <v>34</v>
      </c>
      <c r="K13" s="398" t="s">
        <v>33</v>
      </c>
    </row>
    <row r="14" spans="2:11" ht="15.6">
      <c r="C14" s="391" t="s">
        <v>1615</v>
      </c>
      <c r="D14" s="393" t="s">
        <v>22</v>
      </c>
      <c r="E14" s="394" t="s">
        <v>272</v>
      </c>
      <c r="F14" s="394" t="s">
        <v>32</v>
      </c>
      <c r="G14" s="394" t="s">
        <v>25</v>
      </c>
      <c r="H14" s="397" t="s">
        <v>31</v>
      </c>
      <c r="I14" s="397" t="s">
        <v>23</v>
      </c>
      <c r="J14" s="397" t="s">
        <v>34</v>
      </c>
      <c r="K14" s="398" t="s">
        <v>33</v>
      </c>
    </row>
    <row r="15" spans="2:11" ht="15.6">
      <c r="C15" s="391" t="s">
        <v>1614</v>
      </c>
      <c r="D15" s="393" t="s">
        <v>22</v>
      </c>
      <c r="E15" s="394" t="s">
        <v>272</v>
      </c>
      <c r="F15" s="394" t="s">
        <v>841</v>
      </c>
      <c r="G15" s="394" t="s">
        <v>25</v>
      </c>
      <c r="H15" s="397" t="s">
        <v>31</v>
      </c>
      <c r="I15" s="397" t="s">
        <v>23</v>
      </c>
      <c r="J15" s="397" t="s">
        <v>34</v>
      </c>
      <c r="K15" s="398" t="s">
        <v>32</v>
      </c>
    </row>
    <row r="16" spans="2:11" ht="15.6">
      <c r="C16" s="391" t="s">
        <v>1613</v>
      </c>
      <c r="D16" s="393" t="s">
        <v>22</v>
      </c>
      <c r="E16" s="394" t="s">
        <v>272</v>
      </c>
      <c r="F16" s="394" t="s">
        <v>841</v>
      </c>
      <c r="G16" s="394" t="s">
        <v>25</v>
      </c>
      <c r="H16" s="397" t="s">
        <v>31</v>
      </c>
      <c r="I16" s="397" t="s">
        <v>23</v>
      </c>
      <c r="J16" s="397" t="s">
        <v>32</v>
      </c>
      <c r="K16" s="398" t="s">
        <v>33</v>
      </c>
    </row>
    <row r="17" spans="3:11" ht="15.6">
      <c r="C17" s="391" t="s">
        <v>1612</v>
      </c>
      <c r="D17" s="393" t="s">
        <v>31</v>
      </c>
      <c r="E17" s="394" t="s">
        <v>272</v>
      </c>
      <c r="F17" s="394" t="s">
        <v>32</v>
      </c>
      <c r="G17" s="394" t="s">
        <v>21</v>
      </c>
      <c r="H17" s="397" t="s">
        <v>841</v>
      </c>
      <c r="I17" s="397" t="s">
        <v>23</v>
      </c>
      <c r="J17" s="397" t="s">
        <v>34</v>
      </c>
      <c r="K17" s="398" t="s">
        <v>33</v>
      </c>
    </row>
    <row r="18" spans="3:11" ht="15.6">
      <c r="C18" s="391" t="s">
        <v>1611</v>
      </c>
      <c r="D18" s="393" t="s">
        <v>22</v>
      </c>
      <c r="E18" s="394" t="s">
        <v>841</v>
      </c>
      <c r="F18" s="394" t="s">
        <v>32</v>
      </c>
      <c r="G18" s="394" t="s">
        <v>21</v>
      </c>
      <c r="H18" s="397" t="s">
        <v>31</v>
      </c>
      <c r="I18" s="397" t="s">
        <v>272</v>
      </c>
      <c r="J18" s="397" t="s">
        <v>34</v>
      </c>
      <c r="K18" s="398" t="s">
        <v>33</v>
      </c>
    </row>
    <row r="19" spans="3:11" ht="15.6">
      <c r="C19" s="391" t="s">
        <v>1610</v>
      </c>
      <c r="D19" s="393" t="s">
        <v>22</v>
      </c>
      <c r="E19" s="394" t="s">
        <v>841</v>
      </c>
      <c r="F19" s="394" t="s">
        <v>32</v>
      </c>
      <c r="G19" s="394" t="s">
        <v>21</v>
      </c>
      <c r="H19" s="397" t="s">
        <v>31</v>
      </c>
      <c r="I19" s="397" t="s">
        <v>23</v>
      </c>
      <c r="J19" s="397" t="s">
        <v>34</v>
      </c>
      <c r="K19" s="398" t="s">
        <v>33</v>
      </c>
    </row>
    <row r="20" spans="3:11" ht="15.6">
      <c r="C20" s="391" t="s">
        <v>1609</v>
      </c>
      <c r="D20" s="393" t="s">
        <v>22</v>
      </c>
      <c r="E20" s="394" t="s">
        <v>272</v>
      </c>
      <c r="F20" s="394" t="s">
        <v>32</v>
      </c>
      <c r="G20" s="394" t="s">
        <v>21</v>
      </c>
      <c r="H20" s="397" t="s">
        <v>841</v>
      </c>
      <c r="I20" s="397" t="s">
        <v>23</v>
      </c>
      <c r="J20" s="397" t="s">
        <v>34</v>
      </c>
      <c r="K20" s="398" t="s">
        <v>33</v>
      </c>
    </row>
    <row r="21" spans="3:11" ht="15.6">
      <c r="C21" s="391" t="s">
        <v>1608</v>
      </c>
      <c r="D21" s="393" t="s">
        <v>22</v>
      </c>
      <c r="E21" s="394" t="s">
        <v>272</v>
      </c>
      <c r="F21" s="394" t="s">
        <v>841</v>
      </c>
      <c r="G21" s="394" t="s">
        <v>21</v>
      </c>
      <c r="H21" s="397" t="s">
        <v>31</v>
      </c>
      <c r="I21" s="397" t="s">
        <v>23</v>
      </c>
      <c r="J21" s="397" t="s">
        <v>34</v>
      </c>
      <c r="K21" s="398" t="s">
        <v>33</v>
      </c>
    </row>
    <row r="22" spans="3:11" ht="15.6">
      <c r="C22" s="391" t="s">
        <v>1607</v>
      </c>
      <c r="D22" s="393" t="s">
        <v>22</v>
      </c>
      <c r="E22" s="394" t="s">
        <v>272</v>
      </c>
      <c r="F22" s="394" t="s">
        <v>32</v>
      </c>
      <c r="G22" s="394" t="s">
        <v>21</v>
      </c>
      <c r="H22" s="397" t="s">
        <v>31</v>
      </c>
      <c r="I22" s="397" t="s">
        <v>23</v>
      </c>
      <c r="J22" s="397" t="s">
        <v>34</v>
      </c>
      <c r="K22" s="398" t="s">
        <v>33</v>
      </c>
    </row>
    <row r="23" spans="3:11" ht="15.6">
      <c r="C23" s="391" t="s">
        <v>1606</v>
      </c>
      <c r="D23" s="393" t="s">
        <v>22</v>
      </c>
      <c r="E23" s="394" t="s">
        <v>272</v>
      </c>
      <c r="F23" s="394" t="s">
        <v>841</v>
      </c>
      <c r="G23" s="394" t="s">
        <v>21</v>
      </c>
      <c r="H23" s="397" t="s">
        <v>31</v>
      </c>
      <c r="I23" s="397" t="s">
        <v>23</v>
      </c>
      <c r="J23" s="397" t="s">
        <v>34</v>
      </c>
      <c r="K23" s="398" t="s">
        <v>32</v>
      </c>
    </row>
    <row r="24" spans="3:11" ht="15.6">
      <c r="C24" s="391" t="s">
        <v>1605</v>
      </c>
      <c r="D24" s="393" t="s">
        <v>22</v>
      </c>
      <c r="E24" s="394" t="s">
        <v>272</v>
      </c>
      <c r="F24" s="394" t="s">
        <v>841</v>
      </c>
      <c r="G24" s="394" t="s">
        <v>21</v>
      </c>
      <c r="H24" s="397" t="s">
        <v>31</v>
      </c>
      <c r="I24" s="397" t="s">
        <v>23</v>
      </c>
      <c r="J24" s="397" t="s">
        <v>32</v>
      </c>
      <c r="K24" s="398" t="s">
        <v>33</v>
      </c>
    </row>
    <row r="25" spans="3:11" ht="15.6">
      <c r="C25" s="391" t="s">
        <v>1604</v>
      </c>
      <c r="D25" s="393" t="s">
        <v>31</v>
      </c>
      <c r="E25" s="394" t="s">
        <v>272</v>
      </c>
      <c r="F25" s="394" t="s">
        <v>32</v>
      </c>
      <c r="G25" s="394" t="s">
        <v>21</v>
      </c>
      <c r="H25" s="397" t="s">
        <v>841</v>
      </c>
      <c r="I25" s="397" t="s">
        <v>25</v>
      </c>
      <c r="J25" s="397" t="s">
        <v>34</v>
      </c>
      <c r="K25" s="398" t="s">
        <v>33</v>
      </c>
    </row>
    <row r="26" spans="3:11" ht="15.6">
      <c r="C26" s="391" t="s">
        <v>1603</v>
      </c>
      <c r="D26" s="393" t="s">
        <v>21</v>
      </c>
      <c r="E26" s="394" t="s">
        <v>841</v>
      </c>
      <c r="F26" s="394" t="s">
        <v>32</v>
      </c>
      <c r="G26" s="394" t="s">
        <v>25</v>
      </c>
      <c r="H26" s="397" t="s">
        <v>31</v>
      </c>
      <c r="I26" s="397" t="s">
        <v>23</v>
      </c>
      <c r="J26" s="397" t="s">
        <v>34</v>
      </c>
      <c r="K26" s="398" t="s">
        <v>33</v>
      </c>
    </row>
    <row r="27" spans="3:11" ht="15.6">
      <c r="C27" s="391" t="s">
        <v>1602</v>
      </c>
      <c r="D27" s="393" t="s">
        <v>21</v>
      </c>
      <c r="E27" s="394" t="s">
        <v>272</v>
      </c>
      <c r="F27" s="394" t="s">
        <v>32</v>
      </c>
      <c r="G27" s="394" t="s">
        <v>25</v>
      </c>
      <c r="H27" s="397" t="s">
        <v>841</v>
      </c>
      <c r="I27" s="397" t="s">
        <v>23</v>
      </c>
      <c r="J27" s="397" t="s">
        <v>34</v>
      </c>
      <c r="K27" s="398" t="s">
        <v>33</v>
      </c>
    </row>
    <row r="28" spans="3:11" ht="15.6">
      <c r="C28" s="391" t="s">
        <v>1601</v>
      </c>
      <c r="D28" s="393" t="s">
        <v>21</v>
      </c>
      <c r="E28" s="394" t="s">
        <v>272</v>
      </c>
      <c r="F28" s="394" t="s">
        <v>841</v>
      </c>
      <c r="G28" s="394" t="s">
        <v>25</v>
      </c>
      <c r="H28" s="397" t="s">
        <v>31</v>
      </c>
      <c r="I28" s="397" t="s">
        <v>23</v>
      </c>
      <c r="J28" s="397" t="s">
        <v>34</v>
      </c>
      <c r="K28" s="398" t="s">
        <v>33</v>
      </c>
    </row>
    <row r="29" spans="3:11" ht="15.6">
      <c r="C29" s="391" t="s">
        <v>1600</v>
      </c>
      <c r="D29" s="393" t="s">
        <v>21</v>
      </c>
      <c r="E29" s="394" t="s">
        <v>272</v>
      </c>
      <c r="F29" s="394" t="s">
        <v>32</v>
      </c>
      <c r="G29" s="394" t="s">
        <v>25</v>
      </c>
      <c r="H29" s="397" t="s">
        <v>31</v>
      </c>
      <c r="I29" s="397" t="s">
        <v>23</v>
      </c>
      <c r="J29" s="397" t="s">
        <v>34</v>
      </c>
      <c r="K29" s="398" t="s">
        <v>33</v>
      </c>
    </row>
    <row r="30" spans="3:11" ht="15.6">
      <c r="C30" s="391" t="s">
        <v>1599</v>
      </c>
      <c r="D30" s="393" t="s">
        <v>21</v>
      </c>
      <c r="E30" s="394" t="s">
        <v>272</v>
      </c>
      <c r="F30" s="394" t="s">
        <v>841</v>
      </c>
      <c r="G30" s="394" t="s">
        <v>25</v>
      </c>
      <c r="H30" s="397" t="s">
        <v>31</v>
      </c>
      <c r="I30" s="397" t="s">
        <v>23</v>
      </c>
      <c r="J30" s="397" t="s">
        <v>34</v>
      </c>
      <c r="K30" s="398" t="s">
        <v>32</v>
      </c>
    </row>
    <row r="31" spans="3:11" ht="15.6">
      <c r="C31" s="391" t="s">
        <v>1598</v>
      </c>
      <c r="D31" s="393" t="s">
        <v>21</v>
      </c>
      <c r="E31" s="394" t="s">
        <v>272</v>
      </c>
      <c r="F31" s="394" t="s">
        <v>841</v>
      </c>
      <c r="G31" s="394" t="s">
        <v>25</v>
      </c>
      <c r="H31" s="397" t="s">
        <v>31</v>
      </c>
      <c r="I31" s="397" t="s">
        <v>23</v>
      </c>
      <c r="J31" s="397" t="s">
        <v>32</v>
      </c>
      <c r="K31" s="398" t="s">
        <v>33</v>
      </c>
    </row>
    <row r="32" spans="3:11" ht="15.6">
      <c r="C32" s="391" t="s">
        <v>1597</v>
      </c>
      <c r="D32" s="393" t="s">
        <v>22</v>
      </c>
      <c r="E32" s="394" t="s">
        <v>841</v>
      </c>
      <c r="F32" s="394" t="s">
        <v>32</v>
      </c>
      <c r="G32" s="394" t="s">
        <v>21</v>
      </c>
      <c r="H32" s="397" t="s">
        <v>31</v>
      </c>
      <c r="I32" s="397" t="s">
        <v>25</v>
      </c>
      <c r="J32" s="397" t="s">
        <v>34</v>
      </c>
      <c r="K32" s="398" t="s">
        <v>33</v>
      </c>
    </row>
    <row r="33" spans="3:11" ht="15.6">
      <c r="C33" s="391" t="s">
        <v>1596</v>
      </c>
      <c r="D33" s="393" t="s">
        <v>22</v>
      </c>
      <c r="E33" s="394" t="s">
        <v>272</v>
      </c>
      <c r="F33" s="394" t="s">
        <v>32</v>
      </c>
      <c r="G33" s="394" t="s">
        <v>21</v>
      </c>
      <c r="H33" s="397" t="s">
        <v>841</v>
      </c>
      <c r="I33" s="397" t="s">
        <v>25</v>
      </c>
      <c r="J33" s="397" t="s">
        <v>34</v>
      </c>
      <c r="K33" s="398" t="s">
        <v>33</v>
      </c>
    </row>
    <row r="34" spans="3:11" ht="15.6">
      <c r="C34" s="391" t="s">
        <v>1595</v>
      </c>
      <c r="D34" s="393" t="s">
        <v>22</v>
      </c>
      <c r="E34" s="394" t="s">
        <v>272</v>
      </c>
      <c r="F34" s="394" t="s">
        <v>841</v>
      </c>
      <c r="G34" s="394" t="s">
        <v>21</v>
      </c>
      <c r="H34" s="397" t="s">
        <v>31</v>
      </c>
      <c r="I34" s="397" t="s">
        <v>25</v>
      </c>
      <c r="J34" s="397" t="s">
        <v>34</v>
      </c>
      <c r="K34" s="398" t="s">
        <v>33</v>
      </c>
    </row>
    <row r="35" spans="3:11" ht="15.6">
      <c r="C35" s="391" t="s">
        <v>1594</v>
      </c>
      <c r="D35" s="393" t="s">
        <v>22</v>
      </c>
      <c r="E35" s="394" t="s">
        <v>272</v>
      </c>
      <c r="F35" s="394" t="s">
        <v>32</v>
      </c>
      <c r="G35" s="394" t="s">
        <v>21</v>
      </c>
      <c r="H35" s="397" t="s">
        <v>31</v>
      </c>
      <c r="I35" s="397" t="s">
        <v>25</v>
      </c>
      <c r="J35" s="397" t="s">
        <v>34</v>
      </c>
      <c r="K35" s="398" t="s">
        <v>33</v>
      </c>
    </row>
    <row r="36" spans="3:11" ht="15.6">
      <c r="C36" s="391" t="s">
        <v>1593</v>
      </c>
      <c r="D36" s="393" t="s">
        <v>22</v>
      </c>
      <c r="E36" s="394" t="s">
        <v>272</v>
      </c>
      <c r="F36" s="394" t="s">
        <v>841</v>
      </c>
      <c r="G36" s="394" t="s">
        <v>21</v>
      </c>
      <c r="H36" s="397" t="s">
        <v>31</v>
      </c>
      <c r="I36" s="397" t="s">
        <v>25</v>
      </c>
      <c r="J36" s="397" t="s">
        <v>34</v>
      </c>
      <c r="K36" s="398" t="s">
        <v>32</v>
      </c>
    </row>
    <row r="37" spans="3:11" ht="15.6">
      <c r="C37" s="391" t="s">
        <v>1592</v>
      </c>
      <c r="D37" s="393" t="s">
        <v>22</v>
      </c>
      <c r="E37" s="394" t="s">
        <v>272</v>
      </c>
      <c r="F37" s="394" t="s">
        <v>841</v>
      </c>
      <c r="G37" s="394" t="s">
        <v>21</v>
      </c>
      <c r="H37" s="397" t="s">
        <v>31</v>
      </c>
      <c r="I37" s="397" t="s">
        <v>25</v>
      </c>
      <c r="J37" s="397" t="s">
        <v>32</v>
      </c>
      <c r="K37" s="398" t="s">
        <v>33</v>
      </c>
    </row>
    <row r="38" spans="3:11" ht="15.6">
      <c r="C38" s="391" t="s">
        <v>1591</v>
      </c>
      <c r="D38" s="393" t="s">
        <v>21</v>
      </c>
      <c r="E38" s="394" t="s">
        <v>841</v>
      </c>
      <c r="F38" s="394" t="s">
        <v>22</v>
      </c>
      <c r="G38" s="394" t="s">
        <v>25</v>
      </c>
      <c r="H38" s="397" t="s">
        <v>32</v>
      </c>
      <c r="I38" s="397" t="s">
        <v>23</v>
      </c>
      <c r="J38" s="397" t="s">
        <v>34</v>
      </c>
      <c r="K38" s="398" t="s">
        <v>33</v>
      </c>
    </row>
    <row r="39" spans="3:11" ht="15.6">
      <c r="C39" s="391" t="s">
        <v>1590</v>
      </c>
      <c r="D39" s="393" t="s">
        <v>21</v>
      </c>
      <c r="E39" s="394" t="s">
        <v>841</v>
      </c>
      <c r="F39" s="394" t="s">
        <v>22</v>
      </c>
      <c r="G39" s="394" t="s">
        <v>25</v>
      </c>
      <c r="H39" s="397" t="s">
        <v>31</v>
      </c>
      <c r="I39" s="397" t="s">
        <v>23</v>
      </c>
      <c r="J39" s="397" t="s">
        <v>34</v>
      </c>
      <c r="K39" s="398" t="s">
        <v>33</v>
      </c>
    </row>
    <row r="40" spans="3:11" ht="15.6">
      <c r="C40" s="391" t="s">
        <v>1589</v>
      </c>
      <c r="D40" s="393" t="s">
        <v>21</v>
      </c>
      <c r="E40" s="394" t="s">
        <v>22</v>
      </c>
      <c r="F40" s="394" t="s">
        <v>32</v>
      </c>
      <c r="G40" s="394" t="s">
        <v>25</v>
      </c>
      <c r="H40" s="397" t="s">
        <v>31</v>
      </c>
      <c r="I40" s="397" t="s">
        <v>23</v>
      </c>
      <c r="J40" s="397" t="s">
        <v>34</v>
      </c>
      <c r="K40" s="398" t="s">
        <v>33</v>
      </c>
    </row>
    <row r="41" spans="3:11" ht="15.6">
      <c r="C41" s="391" t="s">
        <v>1588</v>
      </c>
      <c r="D41" s="393" t="s">
        <v>21</v>
      </c>
      <c r="E41" s="394" t="s">
        <v>841</v>
      </c>
      <c r="F41" s="394" t="s">
        <v>22</v>
      </c>
      <c r="G41" s="394" t="s">
        <v>25</v>
      </c>
      <c r="H41" s="397" t="s">
        <v>31</v>
      </c>
      <c r="I41" s="397" t="s">
        <v>23</v>
      </c>
      <c r="J41" s="397" t="s">
        <v>34</v>
      </c>
      <c r="K41" s="398" t="s">
        <v>32</v>
      </c>
    </row>
    <row r="42" spans="3:11" ht="15.6">
      <c r="C42" s="391" t="s">
        <v>1587</v>
      </c>
      <c r="D42" s="393" t="s">
        <v>21</v>
      </c>
      <c r="E42" s="394" t="s">
        <v>841</v>
      </c>
      <c r="F42" s="394" t="s">
        <v>22</v>
      </c>
      <c r="G42" s="394" t="s">
        <v>25</v>
      </c>
      <c r="H42" s="397" t="s">
        <v>31</v>
      </c>
      <c r="I42" s="397" t="s">
        <v>23</v>
      </c>
      <c r="J42" s="397" t="s">
        <v>32</v>
      </c>
      <c r="K42" s="398" t="s">
        <v>33</v>
      </c>
    </row>
    <row r="43" spans="3:11" ht="15.6">
      <c r="C43" s="391" t="s">
        <v>1586</v>
      </c>
      <c r="D43" s="393" t="s">
        <v>21</v>
      </c>
      <c r="E43" s="394" t="s">
        <v>272</v>
      </c>
      <c r="F43" s="394" t="s">
        <v>22</v>
      </c>
      <c r="G43" s="394" t="s">
        <v>25</v>
      </c>
      <c r="H43" s="397" t="s">
        <v>841</v>
      </c>
      <c r="I43" s="397" t="s">
        <v>23</v>
      </c>
      <c r="J43" s="397" t="s">
        <v>34</v>
      </c>
      <c r="K43" s="398" t="s">
        <v>33</v>
      </c>
    </row>
    <row r="44" spans="3:11" ht="15.6">
      <c r="C44" s="391" t="s">
        <v>1585</v>
      </c>
      <c r="D44" s="393" t="s">
        <v>21</v>
      </c>
      <c r="E44" s="394" t="s">
        <v>272</v>
      </c>
      <c r="F44" s="394" t="s">
        <v>22</v>
      </c>
      <c r="G44" s="394" t="s">
        <v>25</v>
      </c>
      <c r="H44" s="397" t="s">
        <v>32</v>
      </c>
      <c r="I44" s="397" t="s">
        <v>23</v>
      </c>
      <c r="J44" s="397" t="s">
        <v>34</v>
      </c>
      <c r="K44" s="398" t="s">
        <v>33</v>
      </c>
    </row>
    <row r="45" spans="3:11" ht="15.6">
      <c r="C45" s="391" t="s">
        <v>1584</v>
      </c>
      <c r="D45" s="393" t="s">
        <v>21</v>
      </c>
      <c r="E45" s="394" t="s">
        <v>272</v>
      </c>
      <c r="F45" s="394" t="s">
        <v>22</v>
      </c>
      <c r="G45" s="394" t="s">
        <v>25</v>
      </c>
      <c r="H45" s="397" t="s">
        <v>841</v>
      </c>
      <c r="I45" s="397" t="s">
        <v>23</v>
      </c>
      <c r="J45" s="397" t="s">
        <v>34</v>
      </c>
      <c r="K45" s="398" t="s">
        <v>32</v>
      </c>
    </row>
    <row r="46" spans="3:11" ht="15.6">
      <c r="C46" s="391" t="s">
        <v>1583</v>
      </c>
      <c r="D46" s="393" t="s">
        <v>21</v>
      </c>
      <c r="E46" s="394" t="s">
        <v>272</v>
      </c>
      <c r="F46" s="394" t="s">
        <v>22</v>
      </c>
      <c r="G46" s="394" t="s">
        <v>25</v>
      </c>
      <c r="H46" s="397" t="s">
        <v>841</v>
      </c>
      <c r="I46" s="397" t="s">
        <v>23</v>
      </c>
      <c r="J46" s="397" t="s">
        <v>32</v>
      </c>
      <c r="K46" s="398" t="s">
        <v>33</v>
      </c>
    </row>
    <row r="47" spans="3:11" ht="15.6">
      <c r="C47" s="391" t="s">
        <v>1582</v>
      </c>
      <c r="D47" s="393" t="s">
        <v>21</v>
      </c>
      <c r="E47" s="394" t="s">
        <v>272</v>
      </c>
      <c r="F47" s="394" t="s">
        <v>22</v>
      </c>
      <c r="G47" s="394" t="s">
        <v>25</v>
      </c>
      <c r="H47" s="397" t="s">
        <v>31</v>
      </c>
      <c r="I47" s="397" t="s">
        <v>23</v>
      </c>
      <c r="J47" s="397" t="s">
        <v>34</v>
      </c>
      <c r="K47" s="398" t="s">
        <v>33</v>
      </c>
    </row>
    <row r="48" spans="3:11" ht="15.6">
      <c r="C48" s="391" t="s">
        <v>1581</v>
      </c>
      <c r="D48" s="393" t="s">
        <v>21</v>
      </c>
      <c r="E48" s="394" t="s">
        <v>272</v>
      </c>
      <c r="F48" s="394" t="s">
        <v>841</v>
      </c>
      <c r="G48" s="394" t="s">
        <v>25</v>
      </c>
      <c r="H48" s="397" t="s">
        <v>31</v>
      </c>
      <c r="I48" s="397" t="s">
        <v>23</v>
      </c>
      <c r="J48" s="397" t="s">
        <v>34</v>
      </c>
      <c r="K48" s="398" t="s">
        <v>22</v>
      </c>
    </row>
    <row r="49" spans="3:11" ht="15.6">
      <c r="C49" s="391" t="s">
        <v>1580</v>
      </c>
      <c r="D49" s="393" t="s">
        <v>21</v>
      </c>
      <c r="E49" s="394" t="s">
        <v>272</v>
      </c>
      <c r="F49" s="394" t="s">
        <v>841</v>
      </c>
      <c r="G49" s="394" t="s">
        <v>25</v>
      </c>
      <c r="H49" s="397" t="s">
        <v>31</v>
      </c>
      <c r="I49" s="397" t="s">
        <v>23</v>
      </c>
      <c r="J49" s="397" t="s">
        <v>22</v>
      </c>
      <c r="K49" s="398" t="s">
        <v>33</v>
      </c>
    </row>
    <row r="50" spans="3:11" ht="15.6">
      <c r="C50" s="391" t="s">
        <v>1579</v>
      </c>
      <c r="D50" s="393" t="s">
        <v>21</v>
      </c>
      <c r="E50" s="394" t="s">
        <v>272</v>
      </c>
      <c r="F50" s="394" t="s">
        <v>22</v>
      </c>
      <c r="G50" s="394" t="s">
        <v>25</v>
      </c>
      <c r="H50" s="397" t="s">
        <v>31</v>
      </c>
      <c r="I50" s="397" t="s">
        <v>23</v>
      </c>
      <c r="J50" s="397" t="s">
        <v>34</v>
      </c>
      <c r="K50" s="398" t="s">
        <v>32</v>
      </c>
    </row>
    <row r="51" spans="3:11" ht="15.6">
      <c r="C51" s="391" t="s">
        <v>1578</v>
      </c>
      <c r="D51" s="393" t="s">
        <v>21</v>
      </c>
      <c r="E51" s="394" t="s">
        <v>272</v>
      </c>
      <c r="F51" s="394" t="s">
        <v>22</v>
      </c>
      <c r="G51" s="394" t="s">
        <v>25</v>
      </c>
      <c r="H51" s="397" t="s">
        <v>31</v>
      </c>
      <c r="I51" s="397" t="s">
        <v>23</v>
      </c>
      <c r="J51" s="397" t="s">
        <v>32</v>
      </c>
      <c r="K51" s="398" t="s">
        <v>33</v>
      </c>
    </row>
    <row r="52" spans="3:11" ht="15.6">
      <c r="C52" s="391" t="s">
        <v>1577</v>
      </c>
      <c r="D52" s="393" t="s">
        <v>21</v>
      </c>
      <c r="E52" s="394" t="s">
        <v>272</v>
      </c>
      <c r="F52" s="394" t="s">
        <v>841</v>
      </c>
      <c r="G52" s="394" t="s">
        <v>25</v>
      </c>
      <c r="H52" s="397" t="s">
        <v>31</v>
      </c>
      <c r="I52" s="397" t="s">
        <v>23</v>
      </c>
      <c r="J52" s="397" t="s">
        <v>22</v>
      </c>
      <c r="K52" s="398" t="s">
        <v>32</v>
      </c>
    </row>
    <row r="53" spans="3:11" ht="15.6">
      <c r="C53" s="391" t="s">
        <v>1576</v>
      </c>
      <c r="D53" s="393" t="s">
        <v>31</v>
      </c>
      <c r="E53" s="394" t="s">
        <v>841</v>
      </c>
      <c r="F53" s="394" t="s">
        <v>20</v>
      </c>
      <c r="G53" s="394" t="s">
        <v>23</v>
      </c>
      <c r="H53" s="397" t="s">
        <v>32</v>
      </c>
      <c r="I53" s="397" t="s">
        <v>272</v>
      </c>
      <c r="J53" s="397" t="s">
        <v>34</v>
      </c>
      <c r="K53" s="398" t="s">
        <v>33</v>
      </c>
    </row>
    <row r="54" spans="3:11" ht="15.6">
      <c r="C54" s="391" t="s">
        <v>1575</v>
      </c>
      <c r="D54" s="393" t="s">
        <v>22</v>
      </c>
      <c r="E54" s="394" t="s">
        <v>841</v>
      </c>
      <c r="F54" s="394" t="s">
        <v>32</v>
      </c>
      <c r="G54" s="394" t="s">
        <v>20</v>
      </c>
      <c r="H54" s="397" t="s">
        <v>31</v>
      </c>
      <c r="I54" s="397" t="s">
        <v>272</v>
      </c>
      <c r="J54" s="397" t="s">
        <v>34</v>
      </c>
      <c r="K54" s="398" t="s">
        <v>33</v>
      </c>
    </row>
    <row r="55" spans="3:11" ht="15.6">
      <c r="C55" s="391" t="s">
        <v>1574</v>
      </c>
      <c r="D55" s="393" t="s">
        <v>22</v>
      </c>
      <c r="E55" s="394" t="s">
        <v>841</v>
      </c>
      <c r="F55" s="394" t="s">
        <v>20</v>
      </c>
      <c r="G55" s="394" t="s">
        <v>23</v>
      </c>
      <c r="H55" s="397" t="s">
        <v>32</v>
      </c>
      <c r="I55" s="397" t="s">
        <v>31</v>
      </c>
      <c r="J55" s="397" t="s">
        <v>34</v>
      </c>
      <c r="K55" s="398" t="s">
        <v>33</v>
      </c>
    </row>
    <row r="56" spans="3:11" ht="15.6">
      <c r="C56" s="391" t="s">
        <v>1573</v>
      </c>
      <c r="D56" s="393" t="s">
        <v>22</v>
      </c>
      <c r="E56" s="394" t="s">
        <v>841</v>
      </c>
      <c r="F56" s="394" t="s">
        <v>20</v>
      </c>
      <c r="G56" s="394" t="s">
        <v>23</v>
      </c>
      <c r="H56" s="397" t="s">
        <v>32</v>
      </c>
      <c r="I56" s="397" t="s">
        <v>272</v>
      </c>
      <c r="J56" s="397" t="s">
        <v>34</v>
      </c>
      <c r="K56" s="398" t="s">
        <v>33</v>
      </c>
    </row>
    <row r="57" spans="3:11" ht="15.6">
      <c r="C57" s="391" t="s">
        <v>1572</v>
      </c>
      <c r="D57" s="393" t="s">
        <v>22</v>
      </c>
      <c r="E57" s="394" t="s">
        <v>841</v>
      </c>
      <c r="F57" s="394" t="s">
        <v>20</v>
      </c>
      <c r="G57" s="394" t="s">
        <v>23</v>
      </c>
      <c r="H57" s="397" t="s">
        <v>31</v>
      </c>
      <c r="I57" s="397" t="s">
        <v>272</v>
      </c>
      <c r="J57" s="397" t="s">
        <v>34</v>
      </c>
      <c r="K57" s="398" t="s">
        <v>33</v>
      </c>
    </row>
    <row r="58" spans="3:11" ht="15.6">
      <c r="C58" s="391" t="s">
        <v>1571</v>
      </c>
      <c r="D58" s="393" t="s">
        <v>22</v>
      </c>
      <c r="E58" s="394" t="s">
        <v>272</v>
      </c>
      <c r="F58" s="394" t="s">
        <v>20</v>
      </c>
      <c r="G58" s="394" t="s">
        <v>23</v>
      </c>
      <c r="H58" s="397" t="s">
        <v>32</v>
      </c>
      <c r="I58" s="397" t="s">
        <v>31</v>
      </c>
      <c r="J58" s="397" t="s">
        <v>34</v>
      </c>
      <c r="K58" s="398" t="s">
        <v>33</v>
      </c>
    </row>
    <row r="59" spans="3:11" ht="15.6">
      <c r="C59" s="391" t="s">
        <v>1570</v>
      </c>
      <c r="D59" s="393" t="s">
        <v>22</v>
      </c>
      <c r="E59" s="394" t="s">
        <v>841</v>
      </c>
      <c r="F59" s="394" t="s">
        <v>20</v>
      </c>
      <c r="G59" s="394" t="s">
        <v>23</v>
      </c>
      <c r="H59" s="397" t="s">
        <v>31</v>
      </c>
      <c r="I59" s="397" t="s">
        <v>272</v>
      </c>
      <c r="J59" s="397" t="s">
        <v>34</v>
      </c>
      <c r="K59" s="398" t="s">
        <v>32</v>
      </c>
    </row>
    <row r="60" spans="3:11" ht="15.6">
      <c r="C60" s="391" t="s">
        <v>1569</v>
      </c>
      <c r="D60" s="393" t="s">
        <v>22</v>
      </c>
      <c r="E60" s="394" t="s">
        <v>841</v>
      </c>
      <c r="F60" s="394" t="s">
        <v>20</v>
      </c>
      <c r="G60" s="394" t="s">
        <v>23</v>
      </c>
      <c r="H60" s="397" t="s">
        <v>31</v>
      </c>
      <c r="I60" s="397" t="s">
        <v>272</v>
      </c>
      <c r="J60" s="397" t="s">
        <v>32</v>
      </c>
      <c r="K60" s="398" t="s">
        <v>33</v>
      </c>
    </row>
    <row r="61" spans="3:11" ht="15.6">
      <c r="C61" s="391" t="s">
        <v>1568</v>
      </c>
      <c r="D61" s="393" t="s">
        <v>31</v>
      </c>
      <c r="E61" s="394" t="s">
        <v>841</v>
      </c>
      <c r="F61" s="394" t="s">
        <v>20</v>
      </c>
      <c r="G61" s="394" t="s">
        <v>25</v>
      </c>
      <c r="H61" s="397" t="s">
        <v>32</v>
      </c>
      <c r="I61" s="397" t="s">
        <v>272</v>
      </c>
      <c r="J61" s="397" t="s">
        <v>34</v>
      </c>
      <c r="K61" s="398" t="s">
        <v>33</v>
      </c>
    </row>
    <row r="62" spans="3:11" ht="15.6">
      <c r="C62" s="391" t="s">
        <v>1567</v>
      </c>
      <c r="D62" s="393" t="s">
        <v>31</v>
      </c>
      <c r="E62" s="394" t="s">
        <v>841</v>
      </c>
      <c r="F62" s="394" t="s">
        <v>20</v>
      </c>
      <c r="G62" s="394" t="s">
        <v>25</v>
      </c>
      <c r="H62" s="397" t="s">
        <v>32</v>
      </c>
      <c r="I62" s="397" t="s">
        <v>23</v>
      </c>
      <c r="J62" s="397" t="s">
        <v>34</v>
      </c>
      <c r="K62" s="398" t="s">
        <v>33</v>
      </c>
    </row>
    <row r="63" spans="3:11" ht="15.6">
      <c r="C63" s="391" t="s">
        <v>1566</v>
      </c>
      <c r="D63" s="393" t="s">
        <v>32</v>
      </c>
      <c r="E63" s="394" t="s">
        <v>272</v>
      </c>
      <c r="F63" s="394" t="s">
        <v>20</v>
      </c>
      <c r="G63" s="394" t="s">
        <v>25</v>
      </c>
      <c r="H63" s="397" t="s">
        <v>841</v>
      </c>
      <c r="I63" s="397" t="s">
        <v>23</v>
      </c>
      <c r="J63" s="397" t="s">
        <v>34</v>
      </c>
      <c r="K63" s="398" t="s">
        <v>33</v>
      </c>
    </row>
    <row r="64" spans="3:11" ht="15.6">
      <c r="C64" s="391" t="s">
        <v>1565</v>
      </c>
      <c r="D64" s="393" t="s">
        <v>31</v>
      </c>
      <c r="E64" s="394" t="s">
        <v>272</v>
      </c>
      <c r="F64" s="394" t="s">
        <v>20</v>
      </c>
      <c r="G64" s="394" t="s">
        <v>25</v>
      </c>
      <c r="H64" s="397" t="s">
        <v>841</v>
      </c>
      <c r="I64" s="397" t="s">
        <v>23</v>
      </c>
      <c r="J64" s="397" t="s">
        <v>34</v>
      </c>
      <c r="K64" s="398" t="s">
        <v>33</v>
      </c>
    </row>
    <row r="65" spans="3:11" ht="15.6">
      <c r="C65" s="391" t="s">
        <v>1564</v>
      </c>
      <c r="D65" s="393" t="s">
        <v>31</v>
      </c>
      <c r="E65" s="394" t="s">
        <v>272</v>
      </c>
      <c r="F65" s="394" t="s">
        <v>20</v>
      </c>
      <c r="G65" s="394" t="s">
        <v>25</v>
      </c>
      <c r="H65" s="397" t="s">
        <v>32</v>
      </c>
      <c r="I65" s="397" t="s">
        <v>23</v>
      </c>
      <c r="J65" s="397" t="s">
        <v>34</v>
      </c>
      <c r="K65" s="398" t="s">
        <v>33</v>
      </c>
    </row>
    <row r="66" spans="3:11" ht="15.6">
      <c r="C66" s="391" t="s">
        <v>1563</v>
      </c>
      <c r="D66" s="393" t="s">
        <v>31</v>
      </c>
      <c r="E66" s="394" t="s">
        <v>272</v>
      </c>
      <c r="F66" s="394" t="s">
        <v>20</v>
      </c>
      <c r="G66" s="394" t="s">
        <v>25</v>
      </c>
      <c r="H66" s="397" t="s">
        <v>841</v>
      </c>
      <c r="I66" s="397" t="s">
        <v>23</v>
      </c>
      <c r="J66" s="397" t="s">
        <v>34</v>
      </c>
      <c r="K66" s="398" t="s">
        <v>32</v>
      </c>
    </row>
    <row r="67" spans="3:11" ht="15.6">
      <c r="C67" s="391" t="s">
        <v>1562</v>
      </c>
      <c r="D67" s="393" t="s">
        <v>31</v>
      </c>
      <c r="E67" s="394" t="s">
        <v>272</v>
      </c>
      <c r="F67" s="394" t="s">
        <v>20</v>
      </c>
      <c r="G67" s="394" t="s">
        <v>25</v>
      </c>
      <c r="H67" s="397" t="s">
        <v>841</v>
      </c>
      <c r="I67" s="397" t="s">
        <v>23</v>
      </c>
      <c r="J67" s="397" t="s">
        <v>32</v>
      </c>
      <c r="K67" s="398" t="s">
        <v>33</v>
      </c>
    </row>
    <row r="68" spans="3:11" ht="15.6">
      <c r="C68" s="391" t="s">
        <v>1561</v>
      </c>
      <c r="D68" s="393" t="s">
        <v>22</v>
      </c>
      <c r="E68" s="394" t="s">
        <v>841</v>
      </c>
      <c r="F68" s="394" t="s">
        <v>20</v>
      </c>
      <c r="G68" s="394" t="s">
        <v>25</v>
      </c>
      <c r="H68" s="397" t="s">
        <v>32</v>
      </c>
      <c r="I68" s="397" t="s">
        <v>31</v>
      </c>
      <c r="J68" s="397" t="s">
        <v>34</v>
      </c>
      <c r="K68" s="398" t="s">
        <v>33</v>
      </c>
    </row>
    <row r="69" spans="3:11" ht="15.6">
      <c r="C69" s="391" t="s">
        <v>1560</v>
      </c>
      <c r="D69" s="393" t="s">
        <v>22</v>
      </c>
      <c r="E69" s="394" t="s">
        <v>841</v>
      </c>
      <c r="F69" s="394" t="s">
        <v>20</v>
      </c>
      <c r="G69" s="394" t="s">
        <v>25</v>
      </c>
      <c r="H69" s="397" t="s">
        <v>32</v>
      </c>
      <c r="I69" s="397" t="s">
        <v>272</v>
      </c>
      <c r="J69" s="397" t="s">
        <v>34</v>
      </c>
      <c r="K69" s="398" t="s">
        <v>33</v>
      </c>
    </row>
    <row r="70" spans="3:11" ht="15.6">
      <c r="C70" s="391" t="s">
        <v>1559</v>
      </c>
      <c r="D70" s="393" t="s">
        <v>22</v>
      </c>
      <c r="E70" s="394" t="s">
        <v>841</v>
      </c>
      <c r="F70" s="394" t="s">
        <v>20</v>
      </c>
      <c r="G70" s="394" t="s">
        <v>25</v>
      </c>
      <c r="H70" s="397" t="s">
        <v>31</v>
      </c>
      <c r="I70" s="397" t="s">
        <v>272</v>
      </c>
      <c r="J70" s="397" t="s">
        <v>34</v>
      </c>
      <c r="K70" s="398" t="s">
        <v>33</v>
      </c>
    </row>
    <row r="71" spans="3:11" ht="15.6">
      <c r="C71" s="391" t="s">
        <v>1558</v>
      </c>
      <c r="D71" s="393" t="s">
        <v>22</v>
      </c>
      <c r="E71" s="394" t="s">
        <v>272</v>
      </c>
      <c r="F71" s="394" t="s">
        <v>20</v>
      </c>
      <c r="G71" s="394" t="s">
        <v>25</v>
      </c>
      <c r="H71" s="397" t="s">
        <v>32</v>
      </c>
      <c r="I71" s="397" t="s">
        <v>31</v>
      </c>
      <c r="J71" s="397" t="s">
        <v>34</v>
      </c>
      <c r="K71" s="398" t="s">
        <v>33</v>
      </c>
    </row>
    <row r="72" spans="3:11" ht="15.6">
      <c r="C72" s="391" t="s">
        <v>1557</v>
      </c>
      <c r="D72" s="393" t="s">
        <v>22</v>
      </c>
      <c r="E72" s="394" t="s">
        <v>841</v>
      </c>
      <c r="F72" s="394" t="s">
        <v>20</v>
      </c>
      <c r="G72" s="394" t="s">
        <v>25</v>
      </c>
      <c r="H72" s="397" t="s">
        <v>31</v>
      </c>
      <c r="I72" s="397" t="s">
        <v>272</v>
      </c>
      <c r="J72" s="397" t="s">
        <v>34</v>
      </c>
      <c r="K72" s="398" t="s">
        <v>32</v>
      </c>
    </row>
    <row r="73" spans="3:11" ht="15.6">
      <c r="C73" s="391" t="s">
        <v>1556</v>
      </c>
      <c r="D73" s="393" t="s">
        <v>22</v>
      </c>
      <c r="E73" s="394" t="s">
        <v>841</v>
      </c>
      <c r="F73" s="394" t="s">
        <v>20</v>
      </c>
      <c r="G73" s="394" t="s">
        <v>25</v>
      </c>
      <c r="H73" s="397" t="s">
        <v>31</v>
      </c>
      <c r="I73" s="397" t="s">
        <v>272</v>
      </c>
      <c r="J73" s="397" t="s">
        <v>32</v>
      </c>
      <c r="K73" s="398" t="s">
        <v>33</v>
      </c>
    </row>
    <row r="74" spans="3:11" ht="15.6">
      <c r="C74" s="391" t="s">
        <v>1555</v>
      </c>
      <c r="D74" s="393" t="s">
        <v>22</v>
      </c>
      <c r="E74" s="394" t="s">
        <v>841</v>
      </c>
      <c r="F74" s="394" t="s">
        <v>20</v>
      </c>
      <c r="G74" s="394" t="s">
        <v>25</v>
      </c>
      <c r="H74" s="397" t="s">
        <v>32</v>
      </c>
      <c r="I74" s="397" t="s">
        <v>23</v>
      </c>
      <c r="J74" s="397" t="s">
        <v>34</v>
      </c>
      <c r="K74" s="398" t="s">
        <v>33</v>
      </c>
    </row>
    <row r="75" spans="3:11" ht="15.6">
      <c r="C75" s="391" t="s">
        <v>1554</v>
      </c>
      <c r="D75" s="393" t="s">
        <v>22</v>
      </c>
      <c r="E75" s="394" t="s">
        <v>841</v>
      </c>
      <c r="F75" s="394" t="s">
        <v>20</v>
      </c>
      <c r="G75" s="394" t="s">
        <v>25</v>
      </c>
      <c r="H75" s="397" t="s">
        <v>31</v>
      </c>
      <c r="I75" s="397" t="s">
        <v>23</v>
      </c>
      <c r="J75" s="397" t="s">
        <v>34</v>
      </c>
      <c r="K75" s="398" t="s">
        <v>33</v>
      </c>
    </row>
    <row r="76" spans="3:11" ht="15.6">
      <c r="C76" s="391" t="s">
        <v>1553</v>
      </c>
      <c r="D76" s="393" t="s">
        <v>22</v>
      </c>
      <c r="E76" s="394" t="s">
        <v>32</v>
      </c>
      <c r="F76" s="394" t="s">
        <v>20</v>
      </c>
      <c r="G76" s="394" t="s">
        <v>25</v>
      </c>
      <c r="H76" s="397" t="s">
        <v>31</v>
      </c>
      <c r="I76" s="397" t="s">
        <v>23</v>
      </c>
      <c r="J76" s="397" t="s">
        <v>34</v>
      </c>
      <c r="K76" s="398" t="s">
        <v>33</v>
      </c>
    </row>
    <row r="77" spans="3:11" ht="15.6">
      <c r="C77" s="391" t="s">
        <v>1552</v>
      </c>
      <c r="D77" s="393" t="s">
        <v>22</v>
      </c>
      <c r="E77" s="394" t="s">
        <v>841</v>
      </c>
      <c r="F77" s="394" t="s">
        <v>20</v>
      </c>
      <c r="G77" s="394" t="s">
        <v>25</v>
      </c>
      <c r="H77" s="397" t="s">
        <v>31</v>
      </c>
      <c r="I77" s="397" t="s">
        <v>23</v>
      </c>
      <c r="J77" s="397" t="s">
        <v>34</v>
      </c>
      <c r="K77" s="398" t="s">
        <v>32</v>
      </c>
    </row>
    <row r="78" spans="3:11" ht="15.6">
      <c r="C78" s="391" t="s">
        <v>1551</v>
      </c>
      <c r="D78" s="393" t="s">
        <v>22</v>
      </c>
      <c r="E78" s="394" t="s">
        <v>841</v>
      </c>
      <c r="F78" s="394" t="s">
        <v>20</v>
      </c>
      <c r="G78" s="394" t="s">
        <v>25</v>
      </c>
      <c r="H78" s="397" t="s">
        <v>31</v>
      </c>
      <c r="I78" s="397" t="s">
        <v>23</v>
      </c>
      <c r="J78" s="397" t="s">
        <v>32</v>
      </c>
      <c r="K78" s="398" t="s">
        <v>33</v>
      </c>
    </row>
    <row r="79" spans="3:11" ht="15.6">
      <c r="C79" s="391" t="s">
        <v>1550</v>
      </c>
      <c r="D79" s="393" t="s">
        <v>22</v>
      </c>
      <c r="E79" s="394" t="s">
        <v>272</v>
      </c>
      <c r="F79" s="394" t="s">
        <v>20</v>
      </c>
      <c r="G79" s="394" t="s">
        <v>25</v>
      </c>
      <c r="H79" s="397" t="s">
        <v>841</v>
      </c>
      <c r="I79" s="397" t="s">
        <v>23</v>
      </c>
      <c r="J79" s="397" t="s">
        <v>34</v>
      </c>
      <c r="K79" s="398" t="s">
        <v>33</v>
      </c>
    </row>
    <row r="80" spans="3:11" ht="15.6">
      <c r="C80" s="391" t="s">
        <v>1549</v>
      </c>
      <c r="D80" s="393" t="s">
        <v>22</v>
      </c>
      <c r="E80" s="394" t="s">
        <v>272</v>
      </c>
      <c r="F80" s="394" t="s">
        <v>20</v>
      </c>
      <c r="G80" s="394" t="s">
        <v>25</v>
      </c>
      <c r="H80" s="397" t="s">
        <v>32</v>
      </c>
      <c r="I80" s="397" t="s">
        <v>23</v>
      </c>
      <c r="J80" s="397" t="s">
        <v>34</v>
      </c>
      <c r="K80" s="398" t="s">
        <v>33</v>
      </c>
    </row>
    <row r="81" spans="3:11" ht="15.6">
      <c r="C81" s="391" t="s">
        <v>1548</v>
      </c>
      <c r="D81" s="393" t="s">
        <v>22</v>
      </c>
      <c r="E81" s="394" t="s">
        <v>272</v>
      </c>
      <c r="F81" s="394" t="s">
        <v>20</v>
      </c>
      <c r="G81" s="394" t="s">
        <v>25</v>
      </c>
      <c r="H81" s="397" t="s">
        <v>841</v>
      </c>
      <c r="I81" s="397" t="s">
        <v>23</v>
      </c>
      <c r="J81" s="397" t="s">
        <v>34</v>
      </c>
      <c r="K81" s="398" t="s">
        <v>32</v>
      </c>
    </row>
    <row r="82" spans="3:11" ht="15.6">
      <c r="C82" s="391" t="s">
        <v>1547</v>
      </c>
      <c r="D82" s="393" t="s">
        <v>22</v>
      </c>
      <c r="E82" s="394" t="s">
        <v>272</v>
      </c>
      <c r="F82" s="394" t="s">
        <v>20</v>
      </c>
      <c r="G82" s="394" t="s">
        <v>25</v>
      </c>
      <c r="H82" s="397" t="s">
        <v>841</v>
      </c>
      <c r="I82" s="397" t="s">
        <v>23</v>
      </c>
      <c r="J82" s="397" t="s">
        <v>32</v>
      </c>
      <c r="K82" s="398" t="s">
        <v>33</v>
      </c>
    </row>
    <row r="83" spans="3:11" ht="15.6">
      <c r="C83" s="391" t="s">
        <v>1546</v>
      </c>
      <c r="D83" s="393" t="s">
        <v>22</v>
      </c>
      <c r="E83" s="394" t="s">
        <v>272</v>
      </c>
      <c r="F83" s="394" t="s">
        <v>20</v>
      </c>
      <c r="G83" s="394" t="s">
        <v>25</v>
      </c>
      <c r="H83" s="397" t="s">
        <v>31</v>
      </c>
      <c r="I83" s="397" t="s">
        <v>23</v>
      </c>
      <c r="J83" s="397" t="s">
        <v>34</v>
      </c>
      <c r="K83" s="398" t="s">
        <v>33</v>
      </c>
    </row>
    <row r="84" spans="3:11" ht="15.6">
      <c r="C84" s="391" t="s">
        <v>1545</v>
      </c>
      <c r="D84" s="393" t="s">
        <v>31</v>
      </c>
      <c r="E84" s="394" t="s">
        <v>272</v>
      </c>
      <c r="F84" s="394" t="s">
        <v>20</v>
      </c>
      <c r="G84" s="394" t="s">
        <v>25</v>
      </c>
      <c r="H84" s="397" t="s">
        <v>841</v>
      </c>
      <c r="I84" s="397" t="s">
        <v>23</v>
      </c>
      <c r="J84" s="397" t="s">
        <v>34</v>
      </c>
      <c r="K84" s="398" t="s">
        <v>22</v>
      </c>
    </row>
    <row r="85" spans="3:11" ht="15.6">
      <c r="C85" s="391" t="s">
        <v>1544</v>
      </c>
      <c r="D85" s="393" t="s">
        <v>31</v>
      </c>
      <c r="E85" s="394" t="s">
        <v>272</v>
      </c>
      <c r="F85" s="394" t="s">
        <v>20</v>
      </c>
      <c r="G85" s="394" t="s">
        <v>25</v>
      </c>
      <c r="H85" s="397" t="s">
        <v>841</v>
      </c>
      <c r="I85" s="397" t="s">
        <v>23</v>
      </c>
      <c r="J85" s="397" t="s">
        <v>22</v>
      </c>
      <c r="K85" s="398" t="s">
        <v>33</v>
      </c>
    </row>
    <row r="86" spans="3:11" ht="15.6">
      <c r="C86" s="391" t="s">
        <v>1543</v>
      </c>
      <c r="D86" s="393" t="s">
        <v>22</v>
      </c>
      <c r="E86" s="394" t="s">
        <v>272</v>
      </c>
      <c r="F86" s="394" t="s">
        <v>20</v>
      </c>
      <c r="G86" s="394" t="s">
        <v>25</v>
      </c>
      <c r="H86" s="397" t="s">
        <v>31</v>
      </c>
      <c r="I86" s="397" t="s">
        <v>23</v>
      </c>
      <c r="J86" s="397" t="s">
        <v>34</v>
      </c>
      <c r="K86" s="398" t="s">
        <v>32</v>
      </c>
    </row>
    <row r="87" spans="3:11" ht="15.6">
      <c r="C87" s="391" t="s">
        <v>1542</v>
      </c>
      <c r="D87" s="393" t="s">
        <v>22</v>
      </c>
      <c r="E87" s="394" t="s">
        <v>272</v>
      </c>
      <c r="F87" s="394" t="s">
        <v>20</v>
      </c>
      <c r="G87" s="394" t="s">
        <v>25</v>
      </c>
      <c r="H87" s="397" t="s">
        <v>31</v>
      </c>
      <c r="I87" s="397" t="s">
        <v>23</v>
      </c>
      <c r="J87" s="397" t="s">
        <v>32</v>
      </c>
      <c r="K87" s="398" t="s">
        <v>33</v>
      </c>
    </row>
    <row r="88" spans="3:11" ht="15.6">
      <c r="C88" s="391" t="s">
        <v>1541</v>
      </c>
      <c r="D88" s="393" t="s">
        <v>31</v>
      </c>
      <c r="E88" s="394" t="s">
        <v>272</v>
      </c>
      <c r="F88" s="394" t="s">
        <v>20</v>
      </c>
      <c r="G88" s="394" t="s">
        <v>25</v>
      </c>
      <c r="H88" s="397" t="s">
        <v>841</v>
      </c>
      <c r="I88" s="397" t="s">
        <v>23</v>
      </c>
      <c r="J88" s="397" t="s">
        <v>22</v>
      </c>
      <c r="K88" s="398" t="s">
        <v>32</v>
      </c>
    </row>
    <row r="89" spans="3:11" ht="15.6">
      <c r="C89" s="391" t="s">
        <v>1540</v>
      </c>
      <c r="D89" s="393" t="s">
        <v>31</v>
      </c>
      <c r="E89" s="394" t="s">
        <v>841</v>
      </c>
      <c r="F89" s="394" t="s">
        <v>20</v>
      </c>
      <c r="G89" s="394" t="s">
        <v>21</v>
      </c>
      <c r="H89" s="397" t="s">
        <v>32</v>
      </c>
      <c r="I89" s="397" t="s">
        <v>272</v>
      </c>
      <c r="J89" s="397" t="s">
        <v>34</v>
      </c>
      <c r="K89" s="398" t="s">
        <v>33</v>
      </c>
    </row>
    <row r="90" spans="3:11" ht="15.6">
      <c r="C90" s="391" t="s">
        <v>1539</v>
      </c>
      <c r="D90" s="393" t="s">
        <v>31</v>
      </c>
      <c r="E90" s="394" t="s">
        <v>841</v>
      </c>
      <c r="F90" s="394" t="s">
        <v>20</v>
      </c>
      <c r="G90" s="394" t="s">
        <v>21</v>
      </c>
      <c r="H90" s="397" t="s">
        <v>32</v>
      </c>
      <c r="I90" s="397" t="s">
        <v>23</v>
      </c>
      <c r="J90" s="397" t="s">
        <v>34</v>
      </c>
      <c r="K90" s="398" t="s">
        <v>33</v>
      </c>
    </row>
    <row r="91" spans="3:11" ht="15.6">
      <c r="C91" s="391" t="s">
        <v>1538</v>
      </c>
      <c r="D91" s="393" t="s">
        <v>32</v>
      </c>
      <c r="E91" s="394" t="s">
        <v>272</v>
      </c>
      <c r="F91" s="394" t="s">
        <v>20</v>
      </c>
      <c r="G91" s="394" t="s">
        <v>21</v>
      </c>
      <c r="H91" s="397" t="s">
        <v>841</v>
      </c>
      <c r="I91" s="397" t="s">
        <v>23</v>
      </c>
      <c r="J91" s="397" t="s">
        <v>34</v>
      </c>
      <c r="K91" s="398" t="s">
        <v>33</v>
      </c>
    </row>
    <row r="92" spans="3:11" ht="15.6">
      <c r="C92" s="391" t="s">
        <v>1537</v>
      </c>
      <c r="D92" s="393" t="s">
        <v>31</v>
      </c>
      <c r="E92" s="394" t="s">
        <v>272</v>
      </c>
      <c r="F92" s="394" t="s">
        <v>20</v>
      </c>
      <c r="G92" s="394" t="s">
        <v>21</v>
      </c>
      <c r="H92" s="397" t="s">
        <v>841</v>
      </c>
      <c r="I92" s="397" t="s">
        <v>23</v>
      </c>
      <c r="J92" s="397" t="s">
        <v>34</v>
      </c>
      <c r="K92" s="398" t="s">
        <v>33</v>
      </c>
    </row>
    <row r="93" spans="3:11" ht="15.6">
      <c r="C93" s="391" t="s">
        <v>1536</v>
      </c>
      <c r="D93" s="393" t="s">
        <v>31</v>
      </c>
      <c r="E93" s="394" t="s">
        <v>272</v>
      </c>
      <c r="F93" s="394" t="s">
        <v>20</v>
      </c>
      <c r="G93" s="394" t="s">
        <v>21</v>
      </c>
      <c r="H93" s="397" t="s">
        <v>32</v>
      </c>
      <c r="I93" s="397" t="s">
        <v>23</v>
      </c>
      <c r="J93" s="397" t="s">
        <v>34</v>
      </c>
      <c r="K93" s="398" t="s">
        <v>33</v>
      </c>
    </row>
    <row r="94" spans="3:11" ht="15.6">
      <c r="C94" s="391" t="s">
        <v>1535</v>
      </c>
      <c r="D94" s="393" t="s">
        <v>31</v>
      </c>
      <c r="E94" s="394" t="s">
        <v>272</v>
      </c>
      <c r="F94" s="394" t="s">
        <v>20</v>
      </c>
      <c r="G94" s="394" t="s">
        <v>21</v>
      </c>
      <c r="H94" s="397" t="s">
        <v>841</v>
      </c>
      <c r="I94" s="397" t="s">
        <v>23</v>
      </c>
      <c r="J94" s="397" t="s">
        <v>34</v>
      </c>
      <c r="K94" s="398" t="s">
        <v>32</v>
      </c>
    </row>
    <row r="95" spans="3:11" ht="15.6">
      <c r="C95" s="391" t="s">
        <v>1534</v>
      </c>
      <c r="D95" s="393" t="s">
        <v>31</v>
      </c>
      <c r="E95" s="394" t="s">
        <v>272</v>
      </c>
      <c r="F95" s="394" t="s">
        <v>20</v>
      </c>
      <c r="G95" s="394" t="s">
        <v>21</v>
      </c>
      <c r="H95" s="397" t="s">
        <v>841</v>
      </c>
      <c r="I95" s="397" t="s">
        <v>23</v>
      </c>
      <c r="J95" s="397" t="s">
        <v>32</v>
      </c>
      <c r="K95" s="398" t="s">
        <v>33</v>
      </c>
    </row>
    <row r="96" spans="3:11" ht="15.6">
      <c r="C96" s="391" t="s">
        <v>1533</v>
      </c>
      <c r="D96" s="393" t="s">
        <v>22</v>
      </c>
      <c r="E96" s="394" t="s">
        <v>841</v>
      </c>
      <c r="F96" s="394" t="s">
        <v>20</v>
      </c>
      <c r="G96" s="394" t="s">
        <v>21</v>
      </c>
      <c r="H96" s="397" t="s">
        <v>32</v>
      </c>
      <c r="I96" s="397" t="s">
        <v>31</v>
      </c>
      <c r="J96" s="397" t="s">
        <v>34</v>
      </c>
      <c r="K96" s="398" t="s">
        <v>33</v>
      </c>
    </row>
    <row r="97" spans="3:11" ht="15.6">
      <c r="C97" s="391" t="s">
        <v>1532</v>
      </c>
      <c r="D97" s="393" t="s">
        <v>22</v>
      </c>
      <c r="E97" s="394" t="s">
        <v>841</v>
      </c>
      <c r="F97" s="394" t="s">
        <v>20</v>
      </c>
      <c r="G97" s="394" t="s">
        <v>21</v>
      </c>
      <c r="H97" s="397" t="s">
        <v>32</v>
      </c>
      <c r="I97" s="397" t="s">
        <v>272</v>
      </c>
      <c r="J97" s="397" t="s">
        <v>34</v>
      </c>
      <c r="K97" s="398" t="s">
        <v>33</v>
      </c>
    </row>
    <row r="98" spans="3:11" ht="15.6">
      <c r="C98" s="391" t="s">
        <v>1531</v>
      </c>
      <c r="D98" s="393" t="s">
        <v>22</v>
      </c>
      <c r="E98" s="394" t="s">
        <v>841</v>
      </c>
      <c r="F98" s="394" t="s">
        <v>20</v>
      </c>
      <c r="G98" s="394" t="s">
        <v>21</v>
      </c>
      <c r="H98" s="397" t="s">
        <v>31</v>
      </c>
      <c r="I98" s="397" t="s">
        <v>272</v>
      </c>
      <c r="J98" s="397" t="s">
        <v>34</v>
      </c>
      <c r="K98" s="398" t="s">
        <v>33</v>
      </c>
    </row>
    <row r="99" spans="3:11" ht="15.6">
      <c r="C99" s="391" t="s">
        <v>1530</v>
      </c>
      <c r="D99" s="393" t="s">
        <v>22</v>
      </c>
      <c r="E99" s="394" t="s">
        <v>272</v>
      </c>
      <c r="F99" s="394" t="s">
        <v>20</v>
      </c>
      <c r="G99" s="394" t="s">
        <v>21</v>
      </c>
      <c r="H99" s="397" t="s">
        <v>32</v>
      </c>
      <c r="I99" s="397" t="s">
        <v>31</v>
      </c>
      <c r="J99" s="397" t="s">
        <v>34</v>
      </c>
      <c r="K99" s="398" t="s">
        <v>33</v>
      </c>
    </row>
    <row r="100" spans="3:11" ht="15.6">
      <c r="C100" s="391" t="s">
        <v>1529</v>
      </c>
      <c r="D100" s="393" t="s">
        <v>22</v>
      </c>
      <c r="E100" s="394" t="s">
        <v>841</v>
      </c>
      <c r="F100" s="394" t="s">
        <v>20</v>
      </c>
      <c r="G100" s="394" t="s">
        <v>21</v>
      </c>
      <c r="H100" s="397" t="s">
        <v>31</v>
      </c>
      <c r="I100" s="397" t="s">
        <v>272</v>
      </c>
      <c r="J100" s="397" t="s">
        <v>34</v>
      </c>
      <c r="K100" s="398" t="s">
        <v>32</v>
      </c>
    </row>
    <row r="101" spans="3:11" ht="15.6">
      <c r="C101" s="391" t="s">
        <v>1528</v>
      </c>
      <c r="D101" s="393" t="s">
        <v>22</v>
      </c>
      <c r="E101" s="394" t="s">
        <v>841</v>
      </c>
      <c r="F101" s="394" t="s">
        <v>20</v>
      </c>
      <c r="G101" s="394" t="s">
        <v>21</v>
      </c>
      <c r="H101" s="397" t="s">
        <v>31</v>
      </c>
      <c r="I101" s="397" t="s">
        <v>272</v>
      </c>
      <c r="J101" s="397" t="s">
        <v>32</v>
      </c>
      <c r="K101" s="398" t="s">
        <v>33</v>
      </c>
    </row>
    <row r="102" spans="3:11" ht="15.6">
      <c r="C102" s="391" t="s">
        <v>1527</v>
      </c>
      <c r="D102" s="393" t="s">
        <v>22</v>
      </c>
      <c r="E102" s="394" t="s">
        <v>841</v>
      </c>
      <c r="F102" s="394" t="s">
        <v>20</v>
      </c>
      <c r="G102" s="394" t="s">
        <v>21</v>
      </c>
      <c r="H102" s="397" t="s">
        <v>32</v>
      </c>
      <c r="I102" s="397" t="s">
        <v>23</v>
      </c>
      <c r="J102" s="397" t="s">
        <v>34</v>
      </c>
      <c r="K102" s="398" t="s">
        <v>33</v>
      </c>
    </row>
    <row r="103" spans="3:11" ht="15.6">
      <c r="C103" s="391" t="s">
        <v>1526</v>
      </c>
      <c r="D103" s="393" t="s">
        <v>22</v>
      </c>
      <c r="E103" s="394" t="s">
        <v>841</v>
      </c>
      <c r="F103" s="394" t="s">
        <v>20</v>
      </c>
      <c r="G103" s="394" t="s">
        <v>21</v>
      </c>
      <c r="H103" s="397" t="s">
        <v>31</v>
      </c>
      <c r="I103" s="397" t="s">
        <v>23</v>
      </c>
      <c r="J103" s="397" t="s">
        <v>34</v>
      </c>
      <c r="K103" s="398" t="s">
        <v>33</v>
      </c>
    </row>
    <row r="104" spans="3:11" ht="15.6">
      <c r="C104" s="391" t="s">
        <v>1525</v>
      </c>
      <c r="D104" s="393" t="s">
        <v>22</v>
      </c>
      <c r="E104" s="394" t="s">
        <v>32</v>
      </c>
      <c r="F104" s="394" t="s">
        <v>20</v>
      </c>
      <c r="G104" s="394" t="s">
        <v>21</v>
      </c>
      <c r="H104" s="397" t="s">
        <v>31</v>
      </c>
      <c r="I104" s="397" t="s">
        <v>23</v>
      </c>
      <c r="J104" s="397" t="s">
        <v>34</v>
      </c>
      <c r="K104" s="398" t="s">
        <v>33</v>
      </c>
    </row>
    <row r="105" spans="3:11" ht="15.6">
      <c r="C105" s="391" t="s">
        <v>1524</v>
      </c>
      <c r="D105" s="393" t="s">
        <v>22</v>
      </c>
      <c r="E105" s="394" t="s">
        <v>841</v>
      </c>
      <c r="F105" s="394" t="s">
        <v>20</v>
      </c>
      <c r="G105" s="394" t="s">
        <v>21</v>
      </c>
      <c r="H105" s="397" t="s">
        <v>31</v>
      </c>
      <c r="I105" s="397" t="s">
        <v>23</v>
      </c>
      <c r="J105" s="397" t="s">
        <v>34</v>
      </c>
      <c r="K105" s="398" t="s">
        <v>32</v>
      </c>
    </row>
    <row r="106" spans="3:11" ht="15.6">
      <c r="C106" s="391" t="s">
        <v>1523</v>
      </c>
      <c r="D106" s="393" t="s">
        <v>22</v>
      </c>
      <c r="E106" s="394" t="s">
        <v>841</v>
      </c>
      <c r="F106" s="394" t="s">
        <v>20</v>
      </c>
      <c r="G106" s="394" t="s">
        <v>21</v>
      </c>
      <c r="H106" s="397" t="s">
        <v>31</v>
      </c>
      <c r="I106" s="397" t="s">
        <v>23</v>
      </c>
      <c r="J106" s="397" t="s">
        <v>32</v>
      </c>
      <c r="K106" s="398" t="s">
        <v>33</v>
      </c>
    </row>
    <row r="107" spans="3:11" ht="15.6">
      <c r="C107" s="391" t="s">
        <v>1522</v>
      </c>
      <c r="D107" s="393" t="s">
        <v>22</v>
      </c>
      <c r="E107" s="394" t="s">
        <v>272</v>
      </c>
      <c r="F107" s="394" t="s">
        <v>20</v>
      </c>
      <c r="G107" s="394" t="s">
        <v>21</v>
      </c>
      <c r="H107" s="397" t="s">
        <v>841</v>
      </c>
      <c r="I107" s="397" t="s">
        <v>23</v>
      </c>
      <c r="J107" s="397" t="s">
        <v>34</v>
      </c>
      <c r="K107" s="398" t="s">
        <v>33</v>
      </c>
    </row>
    <row r="108" spans="3:11" ht="15.6">
      <c r="C108" s="391" t="s">
        <v>1521</v>
      </c>
      <c r="D108" s="393" t="s">
        <v>22</v>
      </c>
      <c r="E108" s="394" t="s">
        <v>272</v>
      </c>
      <c r="F108" s="394" t="s">
        <v>20</v>
      </c>
      <c r="G108" s="394" t="s">
        <v>21</v>
      </c>
      <c r="H108" s="397" t="s">
        <v>32</v>
      </c>
      <c r="I108" s="397" t="s">
        <v>23</v>
      </c>
      <c r="J108" s="397" t="s">
        <v>34</v>
      </c>
      <c r="K108" s="398" t="s">
        <v>33</v>
      </c>
    </row>
    <row r="109" spans="3:11" ht="15.6">
      <c r="C109" s="391" t="s">
        <v>1520</v>
      </c>
      <c r="D109" s="393" t="s">
        <v>22</v>
      </c>
      <c r="E109" s="394" t="s">
        <v>272</v>
      </c>
      <c r="F109" s="394" t="s">
        <v>20</v>
      </c>
      <c r="G109" s="394" t="s">
        <v>21</v>
      </c>
      <c r="H109" s="397" t="s">
        <v>841</v>
      </c>
      <c r="I109" s="397" t="s">
        <v>23</v>
      </c>
      <c r="J109" s="397" t="s">
        <v>34</v>
      </c>
      <c r="K109" s="398" t="s">
        <v>32</v>
      </c>
    </row>
    <row r="110" spans="3:11" ht="15.6">
      <c r="C110" s="391" t="s">
        <v>1519</v>
      </c>
      <c r="D110" s="393" t="s">
        <v>22</v>
      </c>
      <c r="E110" s="394" t="s">
        <v>272</v>
      </c>
      <c r="F110" s="394" t="s">
        <v>20</v>
      </c>
      <c r="G110" s="394" t="s">
        <v>21</v>
      </c>
      <c r="H110" s="397" t="s">
        <v>841</v>
      </c>
      <c r="I110" s="397" t="s">
        <v>23</v>
      </c>
      <c r="J110" s="397" t="s">
        <v>32</v>
      </c>
      <c r="K110" s="398" t="s">
        <v>33</v>
      </c>
    </row>
    <row r="111" spans="3:11" ht="15.6">
      <c r="C111" s="391" t="s">
        <v>1518</v>
      </c>
      <c r="D111" s="393" t="s">
        <v>22</v>
      </c>
      <c r="E111" s="394" t="s">
        <v>272</v>
      </c>
      <c r="F111" s="394" t="s">
        <v>20</v>
      </c>
      <c r="G111" s="394" t="s">
        <v>21</v>
      </c>
      <c r="H111" s="397" t="s">
        <v>31</v>
      </c>
      <c r="I111" s="397" t="s">
        <v>23</v>
      </c>
      <c r="J111" s="397" t="s">
        <v>34</v>
      </c>
      <c r="K111" s="398" t="s">
        <v>33</v>
      </c>
    </row>
    <row r="112" spans="3:11" ht="15.6">
      <c r="C112" s="391" t="s">
        <v>1517</v>
      </c>
      <c r="D112" s="393" t="s">
        <v>31</v>
      </c>
      <c r="E112" s="394" t="s">
        <v>272</v>
      </c>
      <c r="F112" s="394" t="s">
        <v>20</v>
      </c>
      <c r="G112" s="394" t="s">
        <v>21</v>
      </c>
      <c r="H112" s="397" t="s">
        <v>841</v>
      </c>
      <c r="I112" s="397" t="s">
        <v>23</v>
      </c>
      <c r="J112" s="397" t="s">
        <v>34</v>
      </c>
      <c r="K112" s="398" t="s">
        <v>22</v>
      </c>
    </row>
    <row r="113" spans="3:11" ht="15.6">
      <c r="C113" s="391" t="s">
        <v>1516</v>
      </c>
      <c r="D113" s="393" t="s">
        <v>31</v>
      </c>
      <c r="E113" s="394" t="s">
        <v>272</v>
      </c>
      <c r="F113" s="394" t="s">
        <v>20</v>
      </c>
      <c r="G113" s="394" t="s">
        <v>21</v>
      </c>
      <c r="H113" s="397" t="s">
        <v>841</v>
      </c>
      <c r="I113" s="397" t="s">
        <v>23</v>
      </c>
      <c r="J113" s="397" t="s">
        <v>22</v>
      </c>
      <c r="K113" s="398" t="s">
        <v>33</v>
      </c>
    </row>
    <row r="114" spans="3:11" ht="15.6">
      <c r="C114" s="391" t="s">
        <v>1515</v>
      </c>
      <c r="D114" s="393" t="s">
        <v>22</v>
      </c>
      <c r="E114" s="394" t="s">
        <v>272</v>
      </c>
      <c r="F114" s="394" t="s">
        <v>20</v>
      </c>
      <c r="G114" s="394" t="s">
        <v>21</v>
      </c>
      <c r="H114" s="397" t="s">
        <v>31</v>
      </c>
      <c r="I114" s="397" t="s">
        <v>23</v>
      </c>
      <c r="J114" s="397" t="s">
        <v>34</v>
      </c>
      <c r="K114" s="398" t="s">
        <v>32</v>
      </c>
    </row>
    <row r="115" spans="3:11" ht="15.6">
      <c r="C115" s="391" t="s">
        <v>1514</v>
      </c>
      <c r="D115" s="393" t="s">
        <v>22</v>
      </c>
      <c r="E115" s="394" t="s">
        <v>272</v>
      </c>
      <c r="F115" s="394" t="s">
        <v>20</v>
      </c>
      <c r="G115" s="394" t="s">
        <v>21</v>
      </c>
      <c r="H115" s="397" t="s">
        <v>31</v>
      </c>
      <c r="I115" s="397" t="s">
        <v>23</v>
      </c>
      <c r="J115" s="397" t="s">
        <v>32</v>
      </c>
      <c r="K115" s="398" t="s">
        <v>33</v>
      </c>
    </row>
    <row r="116" spans="3:11" ht="15.6">
      <c r="C116" s="391" t="s">
        <v>1513</v>
      </c>
      <c r="D116" s="393" t="s">
        <v>31</v>
      </c>
      <c r="E116" s="394" t="s">
        <v>272</v>
      </c>
      <c r="F116" s="394" t="s">
        <v>20</v>
      </c>
      <c r="G116" s="394" t="s">
        <v>21</v>
      </c>
      <c r="H116" s="397" t="s">
        <v>841</v>
      </c>
      <c r="I116" s="397" t="s">
        <v>23</v>
      </c>
      <c r="J116" s="397" t="s">
        <v>22</v>
      </c>
      <c r="K116" s="398" t="s">
        <v>32</v>
      </c>
    </row>
    <row r="117" spans="3:11" ht="15.6">
      <c r="C117" s="391" t="s">
        <v>1512</v>
      </c>
      <c r="D117" s="393" t="s">
        <v>31</v>
      </c>
      <c r="E117" s="394" t="s">
        <v>841</v>
      </c>
      <c r="F117" s="394" t="s">
        <v>20</v>
      </c>
      <c r="G117" s="394" t="s">
        <v>21</v>
      </c>
      <c r="H117" s="397" t="s">
        <v>32</v>
      </c>
      <c r="I117" s="397" t="s">
        <v>25</v>
      </c>
      <c r="J117" s="397" t="s">
        <v>34</v>
      </c>
      <c r="K117" s="398" t="s">
        <v>33</v>
      </c>
    </row>
    <row r="118" spans="3:11" ht="15.6">
      <c r="C118" s="391" t="s">
        <v>1511</v>
      </c>
      <c r="D118" s="393" t="s">
        <v>32</v>
      </c>
      <c r="E118" s="394" t="s">
        <v>272</v>
      </c>
      <c r="F118" s="394" t="s">
        <v>20</v>
      </c>
      <c r="G118" s="394" t="s">
        <v>21</v>
      </c>
      <c r="H118" s="397" t="s">
        <v>841</v>
      </c>
      <c r="I118" s="397" t="s">
        <v>25</v>
      </c>
      <c r="J118" s="397" t="s">
        <v>34</v>
      </c>
      <c r="K118" s="398" t="s">
        <v>33</v>
      </c>
    </row>
    <row r="119" spans="3:11" ht="15.6">
      <c r="C119" s="391" t="s">
        <v>1510</v>
      </c>
      <c r="D119" s="393" t="s">
        <v>31</v>
      </c>
      <c r="E119" s="394" t="s">
        <v>272</v>
      </c>
      <c r="F119" s="394" t="s">
        <v>20</v>
      </c>
      <c r="G119" s="394" t="s">
        <v>21</v>
      </c>
      <c r="H119" s="397" t="s">
        <v>841</v>
      </c>
      <c r="I119" s="397" t="s">
        <v>25</v>
      </c>
      <c r="J119" s="397" t="s">
        <v>34</v>
      </c>
      <c r="K119" s="398" t="s">
        <v>33</v>
      </c>
    </row>
    <row r="120" spans="3:11" ht="15.6">
      <c r="C120" s="391" t="s">
        <v>1509</v>
      </c>
      <c r="D120" s="393" t="s">
        <v>31</v>
      </c>
      <c r="E120" s="394" t="s">
        <v>272</v>
      </c>
      <c r="F120" s="394" t="s">
        <v>20</v>
      </c>
      <c r="G120" s="394" t="s">
        <v>21</v>
      </c>
      <c r="H120" s="397" t="s">
        <v>32</v>
      </c>
      <c r="I120" s="397" t="s">
        <v>25</v>
      </c>
      <c r="J120" s="397" t="s">
        <v>34</v>
      </c>
      <c r="K120" s="398" t="s">
        <v>33</v>
      </c>
    </row>
    <row r="121" spans="3:11" ht="15.6">
      <c r="C121" s="391" t="s">
        <v>1508</v>
      </c>
      <c r="D121" s="393" t="s">
        <v>31</v>
      </c>
      <c r="E121" s="394" t="s">
        <v>272</v>
      </c>
      <c r="F121" s="394" t="s">
        <v>20</v>
      </c>
      <c r="G121" s="394" t="s">
        <v>21</v>
      </c>
      <c r="H121" s="397" t="s">
        <v>841</v>
      </c>
      <c r="I121" s="397" t="s">
        <v>25</v>
      </c>
      <c r="J121" s="397" t="s">
        <v>34</v>
      </c>
      <c r="K121" s="398" t="s">
        <v>32</v>
      </c>
    </row>
    <row r="122" spans="3:11" ht="15.6">
      <c r="C122" s="391" t="s">
        <v>1507</v>
      </c>
      <c r="D122" s="393" t="s">
        <v>31</v>
      </c>
      <c r="E122" s="394" t="s">
        <v>272</v>
      </c>
      <c r="F122" s="394" t="s">
        <v>20</v>
      </c>
      <c r="G122" s="394" t="s">
        <v>21</v>
      </c>
      <c r="H122" s="397" t="s">
        <v>841</v>
      </c>
      <c r="I122" s="397" t="s">
        <v>25</v>
      </c>
      <c r="J122" s="397" t="s">
        <v>32</v>
      </c>
      <c r="K122" s="398" t="s">
        <v>33</v>
      </c>
    </row>
    <row r="123" spans="3:11" ht="15.6">
      <c r="C123" s="391" t="s">
        <v>1506</v>
      </c>
      <c r="D123" s="393" t="s">
        <v>21</v>
      </c>
      <c r="E123" s="394" t="s">
        <v>841</v>
      </c>
      <c r="F123" s="394" t="s">
        <v>20</v>
      </c>
      <c r="G123" s="394" t="s">
        <v>25</v>
      </c>
      <c r="H123" s="397" t="s">
        <v>32</v>
      </c>
      <c r="I123" s="397" t="s">
        <v>23</v>
      </c>
      <c r="J123" s="397" t="s">
        <v>34</v>
      </c>
      <c r="K123" s="398" t="s">
        <v>33</v>
      </c>
    </row>
    <row r="124" spans="3:11" ht="15.6">
      <c r="C124" s="391" t="s">
        <v>1505</v>
      </c>
      <c r="D124" s="393" t="s">
        <v>21</v>
      </c>
      <c r="E124" s="394" t="s">
        <v>841</v>
      </c>
      <c r="F124" s="394" t="s">
        <v>20</v>
      </c>
      <c r="G124" s="394" t="s">
        <v>25</v>
      </c>
      <c r="H124" s="397" t="s">
        <v>31</v>
      </c>
      <c r="I124" s="397" t="s">
        <v>23</v>
      </c>
      <c r="J124" s="397" t="s">
        <v>34</v>
      </c>
      <c r="K124" s="398" t="s">
        <v>33</v>
      </c>
    </row>
    <row r="125" spans="3:11" ht="15.6">
      <c r="C125" s="391" t="s">
        <v>1504</v>
      </c>
      <c r="D125" s="393" t="s">
        <v>21</v>
      </c>
      <c r="E125" s="394" t="s">
        <v>32</v>
      </c>
      <c r="F125" s="394" t="s">
        <v>20</v>
      </c>
      <c r="G125" s="394" t="s">
        <v>25</v>
      </c>
      <c r="H125" s="397" t="s">
        <v>31</v>
      </c>
      <c r="I125" s="397" t="s">
        <v>23</v>
      </c>
      <c r="J125" s="397" t="s">
        <v>34</v>
      </c>
      <c r="K125" s="398" t="s">
        <v>33</v>
      </c>
    </row>
    <row r="126" spans="3:11" ht="15.6">
      <c r="C126" s="391" t="s">
        <v>1503</v>
      </c>
      <c r="D126" s="393" t="s">
        <v>21</v>
      </c>
      <c r="E126" s="394" t="s">
        <v>841</v>
      </c>
      <c r="F126" s="394" t="s">
        <v>20</v>
      </c>
      <c r="G126" s="394" t="s">
        <v>25</v>
      </c>
      <c r="H126" s="397" t="s">
        <v>31</v>
      </c>
      <c r="I126" s="397" t="s">
        <v>23</v>
      </c>
      <c r="J126" s="397" t="s">
        <v>34</v>
      </c>
      <c r="K126" s="398" t="s">
        <v>32</v>
      </c>
    </row>
    <row r="127" spans="3:11" ht="15.6">
      <c r="C127" s="391" t="s">
        <v>1502</v>
      </c>
      <c r="D127" s="393" t="s">
        <v>21</v>
      </c>
      <c r="E127" s="394" t="s">
        <v>841</v>
      </c>
      <c r="F127" s="394" t="s">
        <v>20</v>
      </c>
      <c r="G127" s="394" t="s">
        <v>25</v>
      </c>
      <c r="H127" s="397" t="s">
        <v>31</v>
      </c>
      <c r="I127" s="397" t="s">
        <v>23</v>
      </c>
      <c r="J127" s="397" t="s">
        <v>32</v>
      </c>
      <c r="K127" s="398" t="s">
        <v>33</v>
      </c>
    </row>
    <row r="128" spans="3:11" ht="15.6">
      <c r="C128" s="391" t="s">
        <v>1501</v>
      </c>
      <c r="D128" s="393" t="s">
        <v>21</v>
      </c>
      <c r="E128" s="394" t="s">
        <v>272</v>
      </c>
      <c r="F128" s="394" t="s">
        <v>20</v>
      </c>
      <c r="G128" s="394" t="s">
        <v>25</v>
      </c>
      <c r="H128" s="397" t="s">
        <v>841</v>
      </c>
      <c r="I128" s="397" t="s">
        <v>23</v>
      </c>
      <c r="J128" s="397" t="s">
        <v>34</v>
      </c>
      <c r="K128" s="398" t="s">
        <v>33</v>
      </c>
    </row>
    <row r="129" spans="3:11" ht="15.6">
      <c r="C129" s="391" t="s">
        <v>1500</v>
      </c>
      <c r="D129" s="393" t="s">
        <v>21</v>
      </c>
      <c r="E129" s="394" t="s">
        <v>272</v>
      </c>
      <c r="F129" s="394" t="s">
        <v>20</v>
      </c>
      <c r="G129" s="394" t="s">
        <v>25</v>
      </c>
      <c r="H129" s="397" t="s">
        <v>32</v>
      </c>
      <c r="I129" s="397" t="s">
        <v>23</v>
      </c>
      <c r="J129" s="397" t="s">
        <v>34</v>
      </c>
      <c r="K129" s="398" t="s">
        <v>33</v>
      </c>
    </row>
    <row r="130" spans="3:11" ht="15.6">
      <c r="C130" s="391" t="s">
        <v>1499</v>
      </c>
      <c r="D130" s="393" t="s">
        <v>21</v>
      </c>
      <c r="E130" s="394" t="s">
        <v>272</v>
      </c>
      <c r="F130" s="394" t="s">
        <v>20</v>
      </c>
      <c r="G130" s="394" t="s">
        <v>25</v>
      </c>
      <c r="H130" s="397" t="s">
        <v>841</v>
      </c>
      <c r="I130" s="397" t="s">
        <v>23</v>
      </c>
      <c r="J130" s="397" t="s">
        <v>34</v>
      </c>
      <c r="K130" s="398" t="s">
        <v>32</v>
      </c>
    </row>
    <row r="131" spans="3:11" ht="15.6">
      <c r="C131" s="391" t="s">
        <v>1498</v>
      </c>
      <c r="D131" s="393" t="s">
        <v>21</v>
      </c>
      <c r="E131" s="394" t="s">
        <v>272</v>
      </c>
      <c r="F131" s="394" t="s">
        <v>20</v>
      </c>
      <c r="G131" s="394" t="s">
        <v>25</v>
      </c>
      <c r="H131" s="397" t="s">
        <v>841</v>
      </c>
      <c r="I131" s="397" t="s">
        <v>23</v>
      </c>
      <c r="J131" s="397" t="s">
        <v>32</v>
      </c>
      <c r="K131" s="398" t="s">
        <v>33</v>
      </c>
    </row>
    <row r="132" spans="3:11" ht="15.6">
      <c r="C132" s="391" t="s">
        <v>1497</v>
      </c>
      <c r="D132" s="393" t="s">
        <v>21</v>
      </c>
      <c r="E132" s="394" t="s">
        <v>272</v>
      </c>
      <c r="F132" s="394" t="s">
        <v>20</v>
      </c>
      <c r="G132" s="394" t="s">
        <v>25</v>
      </c>
      <c r="H132" s="397" t="s">
        <v>31</v>
      </c>
      <c r="I132" s="397" t="s">
        <v>23</v>
      </c>
      <c r="J132" s="397" t="s">
        <v>34</v>
      </c>
      <c r="K132" s="398" t="s">
        <v>33</v>
      </c>
    </row>
    <row r="133" spans="3:11" ht="15.6">
      <c r="C133" s="391" t="s">
        <v>1496</v>
      </c>
      <c r="D133" s="393" t="s">
        <v>21</v>
      </c>
      <c r="E133" s="394" t="s">
        <v>272</v>
      </c>
      <c r="F133" s="394" t="s">
        <v>20</v>
      </c>
      <c r="G133" s="394" t="s">
        <v>25</v>
      </c>
      <c r="H133" s="397" t="s">
        <v>31</v>
      </c>
      <c r="I133" s="397" t="s">
        <v>23</v>
      </c>
      <c r="J133" s="397" t="s">
        <v>34</v>
      </c>
      <c r="K133" s="398" t="s">
        <v>841</v>
      </c>
    </row>
    <row r="134" spans="3:11" ht="15.6">
      <c r="C134" s="391" t="s">
        <v>1495</v>
      </c>
      <c r="D134" s="393" t="s">
        <v>31</v>
      </c>
      <c r="E134" s="394" t="s">
        <v>272</v>
      </c>
      <c r="F134" s="394" t="s">
        <v>20</v>
      </c>
      <c r="G134" s="394" t="s">
        <v>21</v>
      </c>
      <c r="H134" s="397" t="s">
        <v>841</v>
      </c>
      <c r="I134" s="397" t="s">
        <v>23</v>
      </c>
      <c r="J134" s="397" t="s">
        <v>25</v>
      </c>
      <c r="K134" s="398" t="s">
        <v>33</v>
      </c>
    </row>
    <row r="135" spans="3:11" ht="15.6">
      <c r="C135" s="391" t="s">
        <v>1494</v>
      </c>
      <c r="D135" s="393" t="s">
        <v>21</v>
      </c>
      <c r="E135" s="394" t="s">
        <v>272</v>
      </c>
      <c r="F135" s="394" t="s">
        <v>20</v>
      </c>
      <c r="G135" s="394" t="s">
        <v>25</v>
      </c>
      <c r="H135" s="397" t="s">
        <v>31</v>
      </c>
      <c r="I135" s="397" t="s">
        <v>23</v>
      </c>
      <c r="J135" s="397" t="s">
        <v>34</v>
      </c>
      <c r="K135" s="398" t="s">
        <v>32</v>
      </c>
    </row>
    <row r="136" spans="3:11" ht="15.6">
      <c r="C136" s="391" t="s">
        <v>1493</v>
      </c>
      <c r="D136" s="393" t="s">
        <v>21</v>
      </c>
      <c r="E136" s="394" t="s">
        <v>272</v>
      </c>
      <c r="F136" s="394" t="s">
        <v>20</v>
      </c>
      <c r="G136" s="394" t="s">
        <v>25</v>
      </c>
      <c r="H136" s="397" t="s">
        <v>31</v>
      </c>
      <c r="I136" s="397" t="s">
        <v>23</v>
      </c>
      <c r="J136" s="397" t="s">
        <v>32</v>
      </c>
      <c r="K136" s="398" t="s">
        <v>33</v>
      </c>
    </row>
    <row r="137" spans="3:11" ht="15.6">
      <c r="C137" s="391" t="s">
        <v>1492</v>
      </c>
      <c r="D137" s="393" t="s">
        <v>31</v>
      </c>
      <c r="E137" s="394" t="s">
        <v>272</v>
      </c>
      <c r="F137" s="394" t="s">
        <v>20</v>
      </c>
      <c r="G137" s="394" t="s">
        <v>21</v>
      </c>
      <c r="H137" s="397" t="s">
        <v>841</v>
      </c>
      <c r="I137" s="397" t="s">
        <v>23</v>
      </c>
      <c r="J137" s="397" t="s">
        <v>25</v>
      </c>
      <c r="K137" s="398" t="s">
        <v>32</v>
      </c>
    </row>
    <row r="138" spans="3:11" ht="15.6">
      <c r="C138" s="391" t="s">
        <v>1491</v>
      </c>
      <c r="D138" s="393" t="s">
        <v>22</v>
      </c>
      <c r="E138" s="394" t="s">
        <v>841</v>
      </c>
      <c r="F138" s="394" t="s">
        <v>20</v>
      </c>
      <c r="G138" s="394" t="s">
        <v>21</v>
      </c>
      <c r="H138" s="397" t="s">
        <v>32</v>
      </c>
      <c r="I138" s="397" t="s">
        <v>25</v>
      </c>
      <c r="J138" s="397" t="s">
        <v>34</v>
      </c>
      <c r="K138" s="398" t="s">
        <v>33</v>
      </c>
    </row>
    <row r="139" spans="3:11" ht="15.6">
      <c r="C139" s="391" t="s">
        <v>1490</v>
      </c>
      <c r="D139" s="393" t="s">
        <v>22</v>
      </c>
      <c r="E139" s="394" t="s">
        <v>841</v>
      </c>
      <c r="F139" s="394" t="s">
        <v>20</v>
      </c>
      <c r="G139" s="394" t="s">
        <v>21</v>
      </c>
      <c r="H139" s="397" t="s">
        <v>31</v>
      </c>
      <c r="I139" s="397" t="s">
        <v>25</v>
      </c>
      <c r="J139" s="397" t="s">
        <v>34</v>
      </c>
      <c r="K139" s="398" t="s">
        <v>33</v>
      </c>
    </row>
    <row r="140" spans="3:11" ht="15.6">
      <c r="C140" s="391" t="s">
        <v>1489</v>
      </c>
      <c r="D140" s="393" t="s">
        <v>22</v>
      </c>
      <c r="E140" s="394" t="s">
        <v>32</v>
      </c>
      <c r="F140" s="394" t="s">
        <v>20</v>
      </c>
      <c r="G140" s="394" t="s">
        <v>21</v>
      </c>
      <c r="H140" s="397" t="s">
        <v>31</v>
      </c>
      <c r="I140" s="397" t="s">
        <v>25</v>
      </c>
      <c r="J140" s="397" t="s">
        <v>34</v>
      </c>
      <c r="K140" s="398" t="s">
        <v>33</v>
      </c>
    </row>
    <row r="141" spans="3:11" ht="15.6">
      <c r="C141" s="391" t="s">
        <v>1488</v>
      </c>
      <c r="D141" s="393" t="s">
        <v>22</v>
      </c>
      <c r="E141" s="394" t="s">
        <v>841</v>
      </c>
      <c r="F141" s="394" t="s">
        <v>20</v>
      </c>
      <c r="G141" s="394" t="s">
        <v>21</v>
      </c>
      <c r="H141" s="397" t="s">
        <v>31</v>
      </c>
      <c r="I141" s="397" t="s">
        <v>25</v>
      </c>
      <c r="J141" s="397" t="s">
        <v>34</v>
      </c>
      <c r="K141" s="398" t="s">
        <v>32</v>
      </c>
    </row>
    <row r="142" spans="3:11" ht="15.6">
      <c r="C142" s="391" t="s">
        <v>1487</v>
      </c>
      <c r="D142" s="393" t="s">
        <v>22</v>
      </c>
      <c r="E142" s="394" t="s">
        <v>841</v>
      </c>
      <c r="F142" s="394" t="s">
        <v>20</v>
      </c>
      <c r="G142" s="394" t="s">
        <v>21</v>
      </c>
      <c r="H142" s="397" t="s">
        <v>31</v>
      </c>
      <c r="I142" s="397" t="s">
        <v>25</v>
      </c>
      <c r="J142" s="397" t="s">
        <v>32</v>
      </c>
      <c r="K142" s="398" t="s">
        <v>33</v>
      </c>
    </row>
    <row r="143" spans="3:11" ht="15.6">
      <c r="C143" s="391" t="s">
        <v>1486</v>
      </c>
      <c r="D143" s="393" t="s">
        <v>22</v>
      </c>
      <c r="E143" s="394" t="s">
        <v>272</v>
      </c>
      <c r="F143" s="394" t="s">
        <v>20</v>
      </c>
      <c r="G143" s="394" t="s">
        <v>21</v>
      </c>
      <c r="H143" s="397" t="s">
        <v>841</v>
      </c>
      <c r="I143" s="397" t="s">
        <v>25</v>
      </c>
      <c r="J143" s="397" t="s">
        <v>34</v>
      </c>
      <c r="K143" s="398" t="s">
        <v>33</v>
      </c>
    </row>
    <row r="144" spans="3:11" ht="15.6">
      <c r="C144" s="391" t="s">
        <v>1485</v>
      </c>
      <c r="D144" s="393" t="s">
        <v>22</v>
      </c>
      <c r="E144" s="394" t="s">
        <v>272</v>
      </c>
      <c r="F144" s="394" t="s">
        <v>20</v>
      </c>
      <c r="G144" s="394" t="s">
        <v>21</v>
      </c>
      <c r="H144" s="397" t="s">
        <v>32</v>
      </c>
      <c r="I144" s="397" t="s">
        <v>25</v>
      </c>
      <c r="J144" s="397" t="s">
        <v>34</v>
      </c>
      <c r="K144" s="398" t="s">
        <v>33</v>
      </c>
    </row>
    <row r="145" spans="3:11" ht="15.6">
      <c r="C145" s="391" t="s">
        <v>1484</v>
      </c>
      <c r="D145" s="393" t="s">
        <v>22</v>
      </c>
      <c r="E145" s="394" t="s">
        <v>272</v>
      </c>
      <c r="F145" s="394" t="s">
        <v>20</v>
      </c>
      <c r="G145" s="394" t="s">
        <v>21</v>
      </c>
      <c r="H145" s="397" t="s">
        <v>841</v>
      </c>
      <c r="I145" s="397" t="s">
        <v>25</v>
      </c>
      <c r="J145" s="397" t="s">
        <v>34</v>
      </c>
      <c r="K145" s="398" t="s">
        <v>32</v>
      </c>
    </row>
    <row r="146" spans="3:11" ht="15.6">
      <c r="C146" s="391" t="s">
        <v>1483</v>
      </c>
      <c r="D146" s="393" t="s">
        <v>22</v>
      </c>
      <c r="E146" s="394" t="s">
        <v>272</v>
      </c>
      <c r="F146" s="394" t="s">
        <v>20</v>
      </c>
      <c r="G146" s="394" t="s">
        <v>21</v>
      </c>
      <c r="H146" s="397" t="s">
        <v>841</v>
      </c>
      <c r="I146" s="397" t="s">
        <v>25</v>
      </c>
      <c r="J146" s="397" t="s">
        <v>32</v>
      </c>
      <c r="K146" s="398" t="s">
        <v>33</v>
      </c>
    </row>
    <row r="147" spans="3:11" ht="15.6">
      <c r="C147" s="391" t="s">
        <v>1482</v>
      </c>
      <c r="D147" s="393" t="s">
        <v>22</v>
      </c>
      <c r="E147" s="394" t="s">
        <v>272</v>
      </c>
      <c r="F147" s="394" t="s">
        <v>20</v>
      </c>
      <c r="G147" s="394" t="s">
        <v>21</v>
      </c>
      <c r="H147" s="397" t="s">
        <v>31</v>
      </c>
      <c r="I147" s="397" t="s">
        <v>25</v>
      </c>
      <c r="J147" s="397" t="s">
        <v>34</v>
      </c>
      <c r="K147" s="398" t="s">
        <v>33</v>
      </c>
    </row>
    <row r="148" spans="3:11" ht="15.6">
      <c r="C148" s="391" t="s">
        <v>1481</v>
      </c>
      <c r="D148" s="393" t="s">
        <v>31</v>
      </c>
      <c r="E148" s="394" t="s">
        <v>272</v>
      </c>
      <c r="F148" s="394" t="s">
        <v>20</v>
      </c>
      <c r="G148" s="394" t="s">
        <v>21</v>
      </c>
      <c r="H148" s="397" t="s">
        <v>841</v>
      </c>
      <c r="I148" s="397" t="s">
        <v>25</v>
      </c>
      <c r="J148" s="397" t="s">
        <v>34</v>
      </c>
      <c r="K148" s="398" t="s">
        <v>22</v>
      </c>
    </row>
    <row r="149" spans="3:11" ht="15.6">
      <c r="C149" s="391" t="s">
        <v>1480</v>
      </c>
      <c r="D149" s="393" t="s">
        <v>31</v>
      </c>
      <c r="E149" s="394" t="s">
        <v>272</v>
      </c>
      <c r="F149" s="394" t="s">
        <v>20</v>
      </c>
      <c r="G149" s="394" t="s">
        <v>21</v>
      </c>
      <c r="H149" s="397" t="s">
        <v>841</v>
      </c>
      <c r="I149" s="397" t="s">
        <v>25</v>
      </c>
      <c r="J149" s="397" t="s">
        <v>22</v>
      </c>
      <c r="K149" s="398" t="s">
        <v>33</v>
      </c>
    </row>
    <row r="150" spans="3:11" ht="15.6">
      <c r="C150" s="391" t="s">
        <v>1479</v>
      </c>
      <c r="D150" s="393" t="s">
        <v>22</v>
      </c>
      <c r="E150" s="394" t="s">
        <v>272</v>
      </c>
      <c r="F150" s="394" t="s">
        <v>20</v>
      </c>
      <c r="G150" s="394" t="s">
        <v>21</v>
      </c>
      <c r="H150" s="397" t="s">
        <v>31</v>
      </c>
      <c r="I150" s="397" t="s">
        <v>25</v>
      </c>
      <c r="J150" s="397" t="s">
        <v>34</v>
      </c>
      <c r="K150" s="398" t="s">
        <v>32</v>
      </c>
    </row>
    <row r="151" spans="3:11" ht="15.6">
      <c r="C151" s="391" t="s">
        <v>1478</v>
      </c>
      <c r="D151" s="393" t="s">
        <v>22</v>
      </c>
      <c r="E151" s="394" t="s">
        <v>272</v>
      </c>
      <c r="F151" s="394" t="s">
        <v>20</v>
      </c>
      <c r="G151" s="394" t="s">
        <v>21</v>
      </c>
      <c r="H151" s="397" t="s">
        <v>31</v>
      </c>
      <c r="I151" s="397" t="s">
        <v>25</v>
      </c>
      <c r="J151" s="397" t="s">
        <v>32</v>
      </c>
      <c r="K151" s="398" t="s">
        <v>33</v>
      </c>
    </row>
    <row r="152" spans="3:11" ht="15.6">
      <c r="C152" s="391" t="s">
        <v>1477</v>
      </c>
      <c r="D152" s="393" t="s">
        <v>31</v>
      </c>
      <c r="E152" s="394" t="s">
        <v>272</v>
      </c>
      <c r="F152" s="394" t="s">
        <v>20</v>
      </c>
      <c r="G152" s="394" t="s">
        <v>21</v>
      </c>
      <c r="H152" s="397" t="s">
        <v>841</v>
      </c>
      <c r="I152" s="397" t="s">
        <v>25</v>
      </c>
      <c r="J152" s="397" t="s">
        <v>22</v>
      </c>
      <c r="K152" s="398" t="s">
        <v>32</v>
      </c>
    </row>
    <row r="153" spans="3:11" ht="15.6">
      <c r="C153" s="391" t="s">
        <v>1476</v>
      </c>
      <c r="D153" s="393" t="s">
        <v>21</v>
      </c>
      <c r="E153" s="394" t="s">
        <v>841</v>
      </c>
      <c r="F153" s="394" t="s">
        <v>20</v>
      </c>
      <c r="G153" s="394" t="s">
        <v>25</v>
      </c>
      <c r="H153" s="397" t="s">
        <v>22</v>
      </c>
      <c r="I153" s="397" t="s">
        <v>23</v>
      </c>
      <c r="J153" s="397" t="s">
        <v>34</v>
      </c>
      <c r="K153" s="398" t="s">
        <v>33</v>
      </c>
    </row>
    <row r="154" spans="3:11" ht="15.6">
      <c r="C154" s="391" t="s">
        <v>1475</v>
      </c>
      <c r="D154" s="393" t="s">
        <v>21</v>
      </c>
      <c r="E154" s="394" t="s">
        <v>22</v>
      </c>
      <c r="F154" s="394" t="s">
        <v>20</v>
      </c>
      <c r="G154" s="394" t="s">
        <v>25</v>
      </c>
      <c r="H154" s="397" t="s">
        <v>32</v>
      </c>
      <c r="I154" s="397" t="s">
        <v>23</v>
      </c>
      <c r="J154" s="397" t="s">
        <v>34</v>
      </c>
      <c r="K154" s="398" t="s">
        <v>33</v>
      </c>
    </row>
    <row r="155" spans="3:11" ht="15.6">
      <c r="C155" s="391" t="s">
        <v>1474</v>
      </c>
      <c r="D155" s="393" t="s">
        <v>21</v>
      </c>
      <c r="E155" s="394" t="s">
        <v>841</v>
      </c>
      <c r="F155" s="394" t="s">
        <v>20</v>
      </c>
      <c r="G155" s="394" t="s">
        <v>25</v>
      </c>
      <c r="H155" s="397" t="s">
        <v>22</v>
      </c>
      <c r="I155" s="397" t="s">
        <v>23</v>
      </c>
      <c r="J155" s="397" t="s">
        <v>34</v>
      </c>
      <c r="K155" s="398" t="s">
        <v>32</v>
      </c>
    </row>
    <row r="156" spans="3:11" ht="15.6">
      <c r="C156" s="391" t="s">
        <v>1473</v>
      </c>
      <c r="D156" s="393" t="s">
        <v>21</v>
      </c>
      <c r="E156" s="394" t="s">
        <v>841</v>
      </c>
      <c r="F156" s="394" t="s">
        <v>20</v>
      </c>
      <c r="G156" s="394" t="s">
        <v>25</v>
      </c>
      <c r="H156" s="397" t="s">
        <v>22</v>
      </c>
      <c r="I156" s="397" t="s">
        <v>23</v>
      </c>
      <c r="J156" s="397" t="s">
        <v>32</v>
      </c>
      <c r="K156" s="398" t="s">
        <v>33</v>
      </c>
    </row>
    <row r="157" spans="3:11" ht="15.6">
      <c r="C157" s="391" t="s">
        <v>1472</v>
      </c>
      <c r="D157" s="393" t="s">
        <v>21</v>
      </c>
      <c r="E157" s="394" t="s">
        <v>22</v>
      </c>
      <c r="F157" s="394" t="s">
        <v>20</v>
      </c>
      <c r="G157" s="394" t="s">
        <v>25</v>
      </c>
      <c r="H157" s="397" t="s">
        <v>31</v>
      </c>
      <c r="I157" s="397" t="s">
        <v>23</v>
      </c>
      <c r="J157" s="397" t="s">
        <v>34</v>
      </c>
      <c r="K157" s="398" t="s">
        <v>33</v>
      </c>
    </row>
    <row r="158" spans="3:11" ht="15.6">
      <c r="C158" s="391" t="s">
        <v>1471</v>
      </c>
      <c r="D158" s="393" t="s">
        <v>21</v>
      </c>
      <c r="E158" s="394" t="s">
        <v>841</v>
      </c>
      <c r="F158" s="394" t="s">
        <v>20</v>
      </c>
      <c r="G158" s="394" t="s">
        <v>25</v>
      </c>
      <c r="H158" s="397" t="s">
        <v>31</v>
      </c>
      <c r="I158" s="397" t="s">
        <v>23</v>
      </c>
      <c r="J158" s="397" t="s">
        <v>34</v>
      </c>
      <c r="K158" s="398" t="s">
        <v>22</v>
      </c>
    </row>
    <row r="159" spans="3:11" ht="15.6">
      <c r="C159" s="391" t="s">
        <v>1470</v>
      </c>
      <c r="D159" s="393" t="s">
        <v>21</v>
      </c>
      <c r="E159" s="394" t="s">
        <v>841</v>
      </c>
      <c r="F159" s="394" t="s">
        <v>20</v>
      </c>
      <c r="G159" s="394" t="s">
        <v>25</v>
      </c>
      <c r="H159" s="397" t="s">
        <v>31</v>
      </c>
      <c r="I159" s="397" t="s">
        <v>23</v>
      </c>
      <c r="J159" s="397" t="s">
        <v>22</v>
      </c>
      <c r="K159" s="398" t="s">
        <v>33</v>
      </c>
    </row>
    <row r="160" spans="3:11" ht="15.6">
      <c r="C160" s="391" t="s">
        <v>1469</v>
      </c>
      <c r="D160" s="393" t="s">
        <v>21</v>
      </c>
      <c r="E160" s="394" t="s">
        <v>22</v>
      </c>
      <c r="F160" s="394" t="s">
        <v>20</v>
      </c>
      <c r="G160" s="394" t="s">
        <v>25</v>
      </c>
      <c r="H160" s="397" t="s">
        <v>31</v>
      </c>
      <c r="I160" s="397" t="s">
        <v>23</v>
      </c>
      <c r="J160" s="397" t="s">
        <v>34</v>
      </c>
      <c r="K160" s="398" t="s">
        <v>32</v>
      </c>
    </row>
    <row r="161" spans="3:11" ht="15.6">
      <c r="C161" s="391" t="s">
        <v>1468</v>
      </c>
      <c r="D161" s="393" t="s">
        <v>21</v>
      </c>
      <c r="E161" s="394" t="s">
        <v>22</v>
      </c>
      <c r="F161" s="394" t="s">
        <v>20</v>
      </c>
      <c r="G161" s="394" t="s">
        <v>25</v>
      </c>
      <c r="H161" s="397" t="s">
        <v>31</v>
      </c>
      <c r="I161" s="397" t="s">
        <v>23</v>
      </c>
      <c r="J161" s="397" t="s">
        <v>32</v>
      </c>
      <c r="K161" s="398" t="s">
        <v>33</v>
      </c>
    </row>
    <row r="162" spans="3:11" ht="15.6">
      <c r="C162" s="391" t="s">
        <v>1467</v>
      </c>
      <c r="D162" s="393" t="s">
        <v>21</v>
      </c>
      <c r="E162" s="394" t="s">
        <v>841</v>
      </c>
      <c r="F162" s="394" t="s">
        <v>20</v>
      </c>
      <c r="G162" s="394" t="s">
        <v>25</v>
      </c>
      <c r="H162" s="397" t="s">
        <v>31</v>
      </c>
      <c r="I162" s="397" t="s">
        <v>23</v>
      </c>
      <c r="J162" s="397" t="s">
        <v>22</v>
      </c>
      <c r="K162" s="398" t="s">
        <v>32</v>
      </c>
    </row>
    <row r="163" spans="3:11" ht="15.6">
      <c r="C163" s="391" t="s">
        <v>1466</v>
      </c>
      <c r="D163" s="393" t="s">
        <v>21</v>
      </c>
      <c r="E163" s="394" t="s">
        <v>272</v>
      </c>
      <c r="F163" s="394" t="s">
        <v>20</v>
      </c>
      <c r="G163" s="394" t="s">
        <v>25</v>
      </c>
      <c r="H163" s="397" t="s">
        <v>22</v>
      </c>
      <c r="I163" s="397" t="s">
        <v>23</v>
      </c>
      <c r="J163" s="397" t="s">
        <v>34</v>
      </c>
      <c r="K163" s="398" t="s">
        <v>33</v>
      </c>
    </row>
    <row r="164" spans="3:11" ht="15.6">
      <c r="C164" s="391" t="s">
        <v>1465</v>
      </c>
      <c r="D164" s="393" t="s">
        <v>21</v>
      </c>
      <c r="E164" s="394" t="s">
        <v>272</v>
      </c>
      <c r="F164" s="394" t="s">
        <v>20</v>
      </c>
      <c r="G164" s="394" t="s">
        <v>25</v>
      </c>
      <c r="H164" s="397" t="s">
        <v>841</v>
      </c>
      <c r="I164" s="397" t="s">
        <v>23</v>
      </c>
      <c r="J164" s="397" t="s">
        <v>34</v>
      </c>
      <c r="K164" s="398" t="s">
        <v>22</v>
      </c>
    </row>
    <row r="165" spans="3:11" ht="15.6">
      <c r="C165" s="391" t="s">
        <v>1464</v>
      </c>
      <c r="D165" s="393" t="s">
        <v>21</v>
      </c>
      <c r="E165" s="394" t="s">
        <v>272</v>
      </c>
      <c r="F165" s="394" t="s">
        <v>20</v>
      </c>
      <c r="G165" s="394" t="s">
        <v>25</v>
      </c>
      <c r="H165" s="397" t="s">
        <v>841</v>
      </c>
      <c r="I165" s="397" t="s">
        <v>23</v>
      </c>
      <c r="J165" s="397" t="s">
        <v>22</v>
      </c>
      <c r="K165" s="398" t="s">
        <v>33</v>
      </c>
    </row>
    <row r="166" spans="3:11" ht="15.6">
      <c r="C166" s="391" t="s">
        <v>1463</v>
      </c>
      <c r="D166" s="393" t="s">
        <v>21</v>
      </c>
      <c r="E166" s="394" t="s">
        <v>272</v>
      </c>
      <c r="F166" s="394" t="s">
        <v>20</v>
      </c>
      <c r="G166" s="394" t="s">
        <v>25</v>
      </c>
      <c r="H166" s="397" t="s">
        <v>22</v>
      </c>
      <c r="I166" s="397" t="s">
        <v>23</v>
      </c>
      <c r="J166" s="397" t="s">
        <v>34</v>
      </c>
      <c r="K166" s="398" t="s">
        <v>32</v>
      </c>
    </row>
    <row r="167" spans="3:11" ht="15.6">
      <c r="C167" s="391" t="s">
        <v>1462</v>
      </c>
      <c r="D167" s="393" t="s">
        <v>21</v>
      </c>
      <c r="E167" s="394" t="s">
        <v>272</v>
      </c>
      <c r="F167" s="394" t="s">
        <v>20</v>
      </c>
      <c r="G167" s="394" t="s">
        <v>25</v>
      </c>
      <c r="H167" s="397" t="s">
        <v>22</v>
      </c>
      <c r="I167" s="397" t="s">
        <v>23</v>
      </c>
      <c r="J167" s="397" t="s">
        <v>32</v>
      </c>
      <c r="K167" s="398" t="s">
        <v>33</v>
      </c>
    </row>
    <row r="168" spans="3:11" ht="15.6">
      <c r="C168" s="391" t="s">
        <v>1461</v>
      </c>
      <c r="D168" s="393" t="s">
        <v>21</v>
      </c>
      <c r="E168" s="394" t="s">
        <v>272</v>
      </c>
      <c r="F168" s="394" t="s">
        <v>20</v>
      </c>
      <c r="G168" s="394" t="s">
        <v>25</v>
      </c>
      <c r="H168" s="397" t="s">
        <v>841</v>
      </c>
      <c r="I168" s="397" t="s">
        <v>23</v>
      </c>
      <c r="J168" s="397" t="s">
        <v>22</v>
      </c>
      <c r="K168" s="398" t="s">
        <v>32</v>
      </c>
    </row>
    <row r="169" spans="3:11" ht="15.6">
      <c r="C169" s="391" t="s">
        <v>1460</v>
      </c>
      <c r="D169" s="393" t="s">
        <v>21</v>
      </c>
      <c r="E169" s="394" t="s">
        <v>272</v>
      </c>
      <c r="F169" s="394" t="s">
        <v>20</v>
      </c>
      <c r="G169" s="394" t="s">
        <v>25</v>
      </c>
      <c r="H169" s="397" t="s">
        <v>31</v>
      </c>
      <c r="I169" s="397" t="s">
        <v>23</v>
      </c>
      <c r="J169" s="397" t="s">
        <v>34</v>
      </c>
      <c r="K169" s="398" t="s">
        <v>22</v>
      </c>
    </row>
    <row r="170" spans="3:11" ht="15.6">
      <c r="C170" s="391" t="s">
        <v>1459</v>
      </c>
      <c r="D170" s="393" t="s">
        <v>21</v>
      </c>
      <c r="E170" s="394" t="s">
        <v>272</v>
      </c>
      <c r="F170" s="394" t="s">
        <v>20</v>
      </c>
      <c r="G170" s="394" t="s">
        <v>25</v>
      </c>
      <c r="H170" s="397" t="s">
        <v>31</v>
      </c>
      <c r="I170" s="397" t="s">
        <v>23</v>
      </c>
      <c r="J170" s="397" t="s">
        <v>22</v>
      </c>
      <c r="K170" s="398" t="s">
        <v>33</v>
      </c>
    </row>
    <row r="171" spans="3:11" ht="15.6">
      <c r="C171" s="391" t="s">
        <v>1458</v>
      </c>
      <c r="D171" s="393" t="s">
        <v>31</v>
      </c>
      <c r="E171" s="394" t="s">
        <v>272</v>
      </c>
      <c r="F171" s="394" t="s">
        <v>20</v>
      </c>
      <c r="G171" s="394" t="s">
        <v>21</v>
      </c>
      <c r="H171" s="397" t="s">
        <v>841</v>
      </c>
      <c r="I171" s="397" t="s">
        <v>23</v>
      </c>
      <c r="J171" s="397" t="s">
        <v>25</v>
      </c>
      <c r="K171" s="398" t="s">
        <v>22</v>
      </c>
    </row>
    <row r="172" spans="3:11" ht="15.6">
      <c r="C172" s="391" t="s">
        <v>1457</v>
      </c>
      <c r="D172" s="393" t="s">
        <v>21</v>
      </c>
      <c r="E172" s="394" t="s">
        <v>272</v>
      </c>
      <c r="F172" s="394" t="s">
        <v>20</v>
      </c>
      <c r="G172" s="394" t="s">
        <v>25</v>
      </c>
      <c r="H172" s="397" t="s">
        <v>31</v>
      </c>
      <c r="I172" s="397" t="s">
        <v>23</v>
      </c>
      <c r="J172" s="397" t="s">
        <v>22</v>
      </c>
      <c r="K172" s="398" t="s">
        <v>32</v>
      </c>
    </row>
    <row r="173" spans="3:11" ht="15.6">
      <c r="C173" s="391" t="s">
        <v>1456</v>
      </c>
      <c r="D173" s="393" t="s">
        <v>31</v>
      </c>
      <c r="E173" s="394" t="s">
        <v>841</v>
      </c>
      <c r="F173" s="394" t="s">
        <v>32</v>
      </c>
      <c r="G173" s="394" t="s">
        <v>23</v>
      </c>
      <c r="H173" s="397" t="s">
        <v>24</v>
      </c>
      <c r="I173" s="397" t="s">
        <v>272</v>
      </c>
      <c r="J173" s="397" t="s">
        <v>34</v>
      </c>
      <c r="K173" s="398" t="s">
        <v>33</v>
      </c>
    </row>
    <row r="174" spans="3:11" ht="15.6">
      <c r="C174" s="391" t="s">
        <v>1455</v>
      </c>
      <c r="D174" s="393" t="s">
        <v>22</v>
      </c>
      <c r="E174" s="394" t="s">
        <v>841</v>
      </c>
      <c r="F174" s="394" t="s">
        <v>32</v>
      </c>
      <c r="G174" s="394" t="s">
        <v>24</v>
      </c>
      <c r="H174" s="397" t="s">
        <v>31</v>
      </c>
      <c r="I174" s="397" t="s">
        <v>272</v>
      </c>
      <c r="J174" s="397" t="s">
        <v>34</v>
      </c>
      <c r="K174" s="398" t="s">
        <v>33</v>
      </c>
    </row>
    <row r="175" spans="3:11" ht="15.6">
      <c r="C175" s="391" t="s">
        <v>1454</v>
      </c>
      <c r="D175" s="393" t="s">
        <v>22</v>
      </c>
      <c r="E175" s="394" t="s">
        <v>841</v>
      </c>
      <c r="F175" s="394" t="s">
        <v>32</v>
      </c>
      <c r="G175" s="394" t="s">
        <v>23</v>
      </c>
      <c r="H175" s="397" t="s">
        <v>24</v>
      </c>
      <c r="I175" s="397" t="s">
        <v>31</v>
      </c>
      <c r="J175" s="397" t="s">
        <v>34</v>
      </c>
      <c r="K175" s="398" t="s">
        <v>33</v>
      </c>
    </row>
    <row r="176" spans="3:11" ht="15.6">
      <c r="C176" s="391" t="s">
        <v>1453</v>
      </c>
      <c r="D176" s="393" t="s">
        <v>22</v>
      </c>
      <c r="E176" s="394" t="s">
        <v>841</v>
      </c>
      <c r="F176" s="394" t="s">
        <v>32</v>
      </c>
      <c r="G176" s="394" t="s">
        <v>23</v>
      </c>
      <c r="H176" s="397" t="s">
        <v>24</v>
      </c>
      <c r="I176" s="397" t="s">
        <v>272</v>
      </c>
      <c r="J176" s="397" t="s">
        <v>34</v>
      </c>
      <c r="K176" s="398" t="s">
        <v>33</v>
      </c>
    </row>
    <row r="177" spans="3:11" ht="15.6">
      <c r="C177" s="391" t="s">
        <v>1452</v>
      </c>
      <c r="D177" s="393" t="s">
        <v>22</v>
      </c>
      <c r="E177" s="394" t="s">
        <v>272</v>
      </c>
      <c r="F177" s="394" t="s">
        <v>841</v>
      </c>
      <c r="G177" s="394" t="s">
        <v>23</v>
      </c>
      <c r="H177" s="397" t="s">
        <v>24</v>
      </c>
      <c r="I177" s="397" t="s">
        <v>31</v>
      </c>
      <c r="J177" s="397" t="s">
        <v>34</v>
      </c>
      <c r="K177" s="398" t="s">
        <v>33</v>
      </c>
    </row>
    <row r="178" spans="3:11" ht="15.6">
      <c r="C178" s="391" t="s">
        <v>1451</v>
      </c>
      <c r="D178" s="393" t="s">
        <v>22</v>
      </c>
      <c r="E178" s="394" t="s">
        <v>272</v>
      </c>
      <c r="F178" s="394" t="s">
        <v>32</v>
      </c>
      <c r="G178" s="394" t="s">
        <v>23</v>
      </c>
      <c r="H178" s="397" t="s">
        <v>24</v>
      </c>
      <c r="I178" s="397" t="s">
        <v>31</v>
      </c>
      <c r="J178" s="397" t="s">
        <v>34</v>
      </c>
      <c r="K178" s="398" t="s">
        <v>33</v>
      </c>
    </row>
    <row r="179" spans="3:11" ht="15.6">
      <c r="C179" s="391" t="s">
        <v>1450</v>
      </c>
      <c r="D179" s="393" t="s">
        <v>22</v>
      </c>
      <c r="E179" s="394" t="s">
        <v>272</v>
      </c>
      <c r="F179" s="394" t="s">
        <v>841</v>
      </c>
      <c r="G179" s="394" t="s">
        <v>23</v>
      </c>
      <c r="H179" s="397" t="s">
        <v>24</v>
      </c>
      <c r="I179" s="397" t="s">
        <v>31</v>
      </c>
      <c r="J179" s="397" t="s">
        <v>34</v>
      </c>
      <c r="K179" s="398" t="s">
        <v>32</v>
      </c>
    </row>
    <row r="180" spans="3:11" ht="15.6">
      <c r="C180" s="391" t="s">
        <v>1449</v>
      </c>
      <c r="D180" s="393" t="s">
        <v>22</v>
      </c>
      <c r="E180" s="394" t="s">
        <v>272</v>
      </c>
      <c r="F180" s="394" t="s">
        <v>841</v>
      </c>
      <c r="G180" s="394" t="s">
        <v>23</v>
      </c>
      <c r="H180" s="397" t="s">
        <v>24</v>
      </c>
      <c r="I180" s="397" t="s">
        <v>31</v>
      </c>
      <c r="J180" s="397" t="s">
        <v>32</v>
      </c>
      <c r="K180" s="398" t="s">
        <v>33</v>
      </c>
    </row>
    <row r="181" spans="3:11" ht="15.6">
      <c r="C181" s="391" t="s">
        <v>1448</v>
      </c>
      <c r="D181" s="393" t="s">
        <v>31</v>
      </c>
      <c r="E181" s="394" t="s">
        <v>841</v>
      </c>
      <c r="F181" s="394" t="s">
        <v>32</v>
      </c>
      <c r="G181" s="394" t="s">
        <v>25</v>
      </c>
      <c r="H181" s="397" t="s">
        <v>24</v>
      </c>
      <c r="I181" s="397" t="s">
        <v>272</v>
      </c>
      <c r="J181" s="397" t="s">
        <v>34</v>
      </c>
      <c r="K181" s="398" t="s">
        <v>33</v>
      </c>
    </row>
    <row r="182" spans="3:11" ht="15.6">
      <c r="C182" s="391" t="s">
        <v>1447</v>
      </c>
      <c r="D182" s="393" t="s">
        <v>31</v>
      </c>
      <c r="E182" s="394" t="s">
        <v>841</v>
      </c>
      <c r="F182" s="394" t="s">
        <v>32</v>
      </c>
      <c r="G182" s="394" t="s">
        <v>25</v>
      </c>
      <c r="H182" s="397" t="s">
        <v>24</v>
      </c>
      <c r="I182" s="397" t="s">
        <v>23</v>
      </c>
      <c r="J182" s="397" t="s">
        <v>34</v>
      </c>
      <c r="K182" s="398" t="s">
        <v>33</v>
      </c>
    </row>
    <row r="183" spans="3:11" ht="15.6">
      <c r="C183" s="391" t="s">
        <v>1446</v>
      </c>
      <c r="D183" s="393" t="s">
        <v>32</v>
      </c>
      <c r="E183" s="394" t="s">
        <v>272</v>
      </c>
      <c r="F183" s="394" t="s">
        <v>841</v>
      </c>
      <c r="G183" s="394" t="s">
        <v>25</v>
      </c>
      <c r="H183" s="397" t="s">
        <v>24</v>
      </c>
      <c r="I183" s="397" t="s">
        <v>23</v>
      </c>
      <c r="J183" s="397" t="s">
        <v>34</v>
      </c>
      <c r="K183" s="398" t="s">
        <v>33</v>
      </c>
    </row>
    <row r="184" spans="3:11" ht="15.6">
      <c r="C184" s="391" t="s">
        <v>1445</v>
      </c>
      <c r="D184" s="393" t="s">
        <v>31</v>
      </c>
      <c r="E184" s="394" t="s">
        <v>272</v>
      </c>
      <c r="F184" s="394" t="s">
        <v>841</v>
      </c>
      <c r="G184" s="394" t="s">
        <v>25</v>
      </c>
      <c r="H184" s="397" t="s">
        <v>24</v>
      </c>
      <c r="I184" s="397" t="s">
        <v>23</v>
      </c>
      <c r="J184" s="397" t="s">
        <v>34</v>
      </c>
      <c r="K184" s="398" t="s">
        <v>33</v>
      </c>
    </row>
    <row r="185" spans="3:11" ht="15.6">
      <c r="C185" s="391" t="s">
        <v>1444</v>
      </c>
      <c r="D185" s="393" t="s">
        <v>31</v>
      </c>
      <c r="E185" s="394" t="s">
        <v>272</v>
      </c>
      <c r="F185" s="394" t="s">
        <v>32</v>
      </c>
      <c r="G185" s="394" t="s">
        <v>25</v>
      </c>
      <c r="H185" s="397" t="s">
        <v>24</v>
      </c>
      <c r="I185" s="397" t="s">
        <v>23</v>
      </c>
      <c r="J185" s="397" t="s">
        <v>34</v>
      </c>
      <c r="K185" s="398" t="s">
        <v>33</v>
      </c>
    </row>
    <row r="186" spans="3:11" ht="15.6">
      <c r="C186" s="391" t="s">
        <v>1443</v>
      </c>
      <c r="D186" s="393" t="s">
        <v>31</v>
      </c>
      <c r="E186" s="394" t="s">
        <v>272</v>
      </c>
      <c r="F186" s="394" t="s">
        <v>841</v>
      </c>
      <c r="G186" s="394" t="s">
        <v>25</v>
      </c>
      <c r="H186" s="397" t="s">
        <v>24</v>
      </c>
      <c r="I186" s="397" t="s">
        <v>23</v>
      </c>
      <c r="J186" s="397" t="s">
        <v>34</v>
      </c>
      <c r="K186" s="398" t="s">
        <v>32</v>
      </c>
    </row>
    <row r="187" spans="3:11" ht="15.6">
      <c r="C187" s="391" t="s">
        <v>1442</v>
      </c>
      <c r="D187" s="393" t="s">
        <v>31</v>
      </c>
      <c r="E187" s="394" t="s">
        <v>272</v>
      </c>
      <c r="F187" s="394" t="s">
        <v>841</v>
      </c>
      <c r="G187" s="394" t="s">
        <v>25</v>
      </c>
      <c r="H187" s="397" t="s">
        <v>24</v>
      </c>
      <c r="I187" s="397" t="s">
        <v>23</v>
      </c>
      <c r="J187" s="397" t="s">
        <v>32</v>
      </c>
      <c r="K187" s="398" t="s">
        <v>33</v>
      </c>
    </row>
    <row r="188" spans="3:11" ht="15.6">
      <c r="C188" s="391" t="s">
        <v>1441</v>
      </c>
      <c r="D188" s="393" t="s">
        <v>22</v>
      </c>
      <c r="E188" s="394" t="s">
        <v>841</v>
      </c>
      <c r="F188" s="394" t="s">
        <v>32</v>
      </c>
      <c r="G188" s="394" t="s">
        <v>25</v>
      </c>
      <c r="H188" s="397" t="s">
        <v>24</v>
      </c>
      <c r="I188" s="397" t="s">
        <v>31</v>
      </c>
      <c r="J188" s="397" t="s">
        <v>34</v>
      </c>
      <c r="K188" s="398" t="s">
        <v>33</v>
      </c>
    </row>
    <row r="189" spans="3:11" ht="15.6">
      <c r="C189" s="391" t="s">
        <v>1440</v>
      </c>
      <c r="D189" s="393" t="s">
        <v>22</v>
      </c>
      <c r="E189" s="394" t="s">
        <v>841</v>
      </c>
      <c r="F189" s="394" t="s">
        <v>32</v>
      </c>
      <c r="G189" s="394" t="s">
        <v>25</v>
      </c>
      <c r="H189" s="397" t="s">
        <v>24</v>
      </c>
      <c r="I189" s="397" t="s">
        <v>272</v>
      </c>
      <c r="J189" s="397" t="s">
        <v>34</v>
      </c>
      <c r="K189" s="398" t="s">
        <v>33</v>
      </c>
    </row>
    <row r="190" spans="3:11" ht="15.6">
      <c r="C190" s="391" t="s">
        <v>1439</v>
      </c>
      <c r="D190" s="393" t="s">
        <v>22</v>
      </c>
      <c r="E190" s="394" t="s">
        <v>272</v>
      </c>
      <c r="F190" s="394" t="s">
        <v>841</v>
      </c>
      <c r="G190" s="394" t="s">
        <v>25</v>
      </c>
      <c r="H190" s="397" t="s">
        <v>24</v>
      </c>
      <c r="I190" s="397" t="s">
        <v>31</v>
      </c>
      <c r="J190" s="397" t="s">
        <v>34</v>
      </c>
      <c r="K190" s="398" t="s">
        <v>33</v>
      </c>
    </row>
    <row r="191" spans="3:11" ht="15.6">
      <c r="C191" s="391" t="s">
        <v>1438</v>
      </c>
      <c r="D191" s="393" t="s">
        <v>22</v>
      </c>
      <c r="E191" s="394" t="s">
        <v>272</v>
      </c>
      <c r="F191" s="394" t="s">
        <v>32</v>
      </c>
      <c r="G191" s="394" t="s">
        <v>25</v>
      </c>
      <c r="H191" s="397" t="s">
        <v>24</v>
      </c>
      <c r="I191" s="397" t="s">
        <v>31</v>
      </c>
      <c r="J191" s="397" t="s">
        <v>34</v>
      </c>
      <c r="K191" s="398" t="s">
        <v>33</v>
      </c>
    </row>
    <row r="192" spans="3:11" ht="15.6">
      <c r="C192" s="391" t="s">
        <v>1437</v>
      </c>
      <c r="D192" s="393" t="s">
        <v>22</v>
      </c>
      <c r="E192" s="394" t="s">
        <v>272</v>
      </c>
      <c r="F192" s="394" t="s">
        <v>841</v>
      </c>
      <c r="G192" s="394" t="s">
        <v>25</v>
      </c>
      <c r="H192" s="397" t="s">
        <v>24</v>
      </c>
      <c r="I192" s="397" t="s">
        <v>31</v>
      </c>
      <c r="J192" s="397" t="s">
        <v>34</v>
      </c>
      <c r="K192" s="398" t="s">
        <v>32</v>
      </c>
    </row>
    <row r="193" spans="3:11" ht="15.6">
      <c r="C193" s="391" t="s">
        <v>1436</v>
      </c>
      <c r="D193" s="393" t="s">
        <v>22</v>
      </c>
      <c r="E193" s="394" t="s">
        <v>272</v>
      </c>
      <c r="F193" s="394" t="s">
        <v>841</v>
      </c>
      <c r="G193" s="394" t="s">
        <v>25</v>
      </c>
      <c r="H193" s="397" t="s">
        <v>24</v>
      </c>
      <c r="I193" s="397" t="s">
        <v>31</v>
      </c>
      <c r="J193" s="397" t="s">
        <v>32</v>
      </c>
      <c r="K193" s="398" t="s">
        <v>33</v>
      </c>
    </row>
    <row r="194" spans="3:11" ht="15.6">
      <c r="C194" s="391" t="s">
        <v>1435</v>
      </c>
      <c r="D194" s="393" t="s">
        <v>22</v>
      </c>
      <c r="E194" s="394" t="s">
        <v>841</v>
      </c>
      <c r="F194" s="394" t="s">
        <v>32</v>
      </c>
      <c r="G194" s="394" t="s">
        <v>25</v>
      </c>
      <c r="H194" s="397" t="s">
        <v>24</v>
      </c>
      <c r="I194" s="397" t="s">
        <v>23</v>
      </c>
      <c r="J194" s="397" t="s">
        <v>34</v>
      </c>
      <c r="K194" s="398" t="s">
        <v>33</v>
      </c>
    </row>
    <row r="195" spans="3:11" ht="15.6">
      <c r="C195" s="391" t="s">
        <v>1434</v>
      </c>
      <c r="D195" s="393" t="s">
        <v>31</v>
      </c>
      <c r="E195" s="394" t="s">
        <v>841</v>
      </c>
      <c r="F195" s="394" t="s">
        <v>22</v>
      </c>
      <c r="G195" s="394" t="s">
        <v>25</v>
      </c>
      <c r="H195" s="397" t="s">
        <v>24</v>
      </c>
      <c r="I195" s="397" t="s">
        <v>23</v>
      </c>
      <c r="J195" s="397" t="s">
        <v>34</v>
      </c>
      <c r="K195" s="398" t="s">
        <v>33</v>
      </c>
    </row>
    <row r="196" spans="3:11" ht="15.6">
      <c r="C196" s="391" t="s">
        <v>1433</v>
      </c>
      <c r="D196" s="393" t="s">
        <v>31</v>
      </c>
      <c r="E196" s="394" t="s">
        <v>22</v>
      </c>
      <c r="F196" s="394" t="s">
        <v>32</v>
      </c>
      <c r="G196" s="394" t="s">
        <v>25</v>
      </c>
      <c r="H196" s="397" t="s">
        <v>24</v>
      </c>
      <c r="I196" s="397" t="s">
        <v>23</v>
      </c>
      <c r="J196" s="397" t="s">
        <v>34</v>
      </c>
      <c r="K196" s="398" t="s">
        <v>33</v>
      </c>
    </row>
    <row r="197" spans="3:11" ht="15.6">
      <c r="C197" s="391" t="s">
        <v>1432</v>
      </c>
      <c r="D197" s="393" t="s">
        <v>31</v>
      </c>
      <c r="E197" s="394" t="s">
        <v>841</v>
      </c>
      <c r="F197" s="394" t="s">
        <v>22</v>
      </c>
      <c r="G197" s="394" t="s">
        <v>25</v>
      </c>
      <c r="H197" s="397" t="s">
        <v>24</v>
      </c>
      <c r="I197" s="397" t="s">
        <v>23</v>
      </c>
      <c r="J197" s="397" t="s">
        <v>34</v>
      </c>
      <c r="K197" s="398" t="s">
        <v>32</v>
      </c>
    </row>
    <row r="198" spans="3:11" ht="15.6">
      <c r="C198" s="391" t="s">
        <v>1431</v>
      </c>
      <c r="D198" s="393" t="s">
        <v>31</v>
      </c>
      <c r="E198" s="394" t="s">
        <v>841</v>
      </c>
      <c r="F198" s="394" t="s">
        <v>22</v>
      </c>
      <c r="G198" s="394" t="s">
        <v>25</v>
      </c>
      <c r="H198" s="397" t="s">
        <v>24</v>
      </c>
      <c r="I198" s="397" t="s">
        <v>23</v>
      </c>
      <c r="J198" s="397" t="s">
        <v>32</v>
      </c>
      <c r="K198" s="398" t="s">
        <v>33</v>
      </c>
    </row>
    <row r="199" spans="3:11" ht="15.6">
      <c r="C199" s="391" t="s">
        <v>1430</v>
      </c>
      <c r="D199" s="393" t="s">
        <v>22</v>
      </c>
      <c r="E199" s="394" t="s">
        <v>272</v>
      </c>
      <c r="F199" s="394" t="s">
        <v>841</v>
      </c>
      <c r="G199" s="394" t="s">
        <v>25</v>
      </c>
      <c r="H199" s="397" t="s">
        <v>24</v>
      </c>
      <c r="I199" s="397" t="s">
        <v>23</v>
      </c>
      <c r="J199" s="397" t="s">
        <v>34</v>
      </c>
      <c r="K199" s="398" t="s">
        <v>33</v>
      </c>
    </row>
    <row r="200" spans="3:11" ht="15.6">
      <c r="C200" s="391" t="s">
        <v>1429</v>
      </c>
      <c r="D200" s="393" t="s">
        <v>22</v>
      </c>
      <c r="E200" s="394" t="s">
        <v>272</v>
      </c>
      <c r="F200" s="394" t="s">
        <v>32</v>
      </c>
      <c r="G200" s="394" t="s">
        <v>25</v>
      </c>
      <c r="H200" s="397" t="s">
        <v>24</v>
      </c>
      <c r="I200" s="397" t="s">
        <v>23</v>
      </c>
      <c r="J200" s="397" t="s">
        <v>34</v>
      </c>
      <c r="K200" s="398" t="s">
        <v>33</v>
      </c>
    </row>
    <row r="201" spans="3:11" ht="15.6">
      <c r="C201" s="391" t="s">
        <v>1428</v>
      </c>
      <c r="D201" s="393" t="s">
        <v>22</v>
      </c>
      <c r="E201" s="394" t="s">
        <v>272</v>
      </c>
      <c r="F201" s="394" t="s">
        <v>841</v>
      </c>
      <c r="G201" s="394" t="s">
        <v>25</v>
      </c>
      <c r="H201" s="397" t="s">
        <v>24</v>
      </c>
      <c r="I201" s="397" t="s">
        <v>23</v>
      </c>
      <c r="J201" s="397" t="s">
        <v>34</v>
      </c>
      <c r="K201" s="398" t="s">
        <v>32</v>
      </c>
    </row>
    <row r="202" spans="3:11" ht="15.6">
      <c r="C202" s="391" t="s">
        <v>1427</v>
      </c>
      <c r="D202" s="393" t="s">
        <v>22</v>
      </c>
      <c r="E202" s="394" t="s">
        <v>272</v>
      </c>
      <c r="F202" s="394" t="s">
        <v>841</v>
      </c>
      <c r="G202" s="394" t="s">
        <v>25</v>
      </c>
      <c r="H202" s="397" t="s">
        <v>24</v>
      </c>
      <c r="I202" s="397" t="s">
        <v>23</v>
      </c>
      <c r="J202" s="397" t="s">
        <v>32</v>
      </c>
      <c r="K202" s="398" t="s">
        <v>33</v>
      </c>
    </row>
    <row r="203" spans="3:11" ht="15.6">
      <c r="C203" s="391" t="s">
        <v>1426</v>
      </c>
      <c r="D203" s="393" t="s">
        <v>31</v>
      </c>
      <c r="E203" s="394" t="s">
        <v>272</v>
      </c>
      <c r="F203" s="394" t="s">
        <v>22</v>
      </c>
      <c r="G203" s="394" t="s">
        <v>25</v>
      </c>
      <c r="H203" s="397" t="s">
        <v>24</v>
      </c>
      <c r="I203" s="397" t="s">
        <v>23</v>
      </c>
      <c r="J203" s="397" t="s">
        <v>34</v>
      </c>
      <c r="K203" s="398" t="s">
        <v>33</v>
      </c>
    </row>
    <row r="204" spans="3:11" ht="15.6">
      <c r="C204" s="391" t="s">
        <v>1425</v>
      </c>
      <c r="D204" s="393" t="s">
        <v>31</v>
      </c>
      <c r="E204" s="394" t="s">
        <v>272</v>
      </c>
      <c r="F204" s="394" t="s">
        <v>841</v>
      </c>
      <c r="G204" s="394" t="s">
        <v>25</v>
      </c>
      <c r="H204" s="397" t="s">
        <v>24</v>
      </c>
      <c r="I204" s="397" t="s">
        <v>23</v>
      </c>
      <c r="J204" s="397" t="s">
        <v>34</v>
      </c>
      <c r="K204" s="398" t="s">
        <v>22</v>
      </c>
    </row>
    <row r="205" spans="3:11" ht="15.6">
      <c r="C205" s="391" t="s">
        <v>1424</v>
      </c>
      <c r="D205" s="393" t="s">
        <v>31</v>
      </c>
      <c r="E205" s="394" t="s">
        <v>272</v>
      </c>
      <c r="F205" s="394" t="s">
        <v>841</v>
      </c>
      <c r="G205" s="394" t="s">
        <v>25</v>
      </c>
      <c r="H205" s="397" t="s">
        <v>24</v>
      </c>
      <c r="I205" s="397" t="s">
        <v>23</v>
      </c>
      <c r="J205" s="397" t="s">
        <v>22</v>
      </c>
      <c r="K205" s="398" t="s">
        <v>33</v>
      </c>
    </row>
    <row r="206" spans="3:11" ht="15.6">
      <c r="C206" s="391" t="s">
        <v>1423</v>
      </c>
      <c r="D206" s="393" t="s">
        <v>31</v>
      </c>
      <c r="E206" s="394" t="s">
        <v>272</v>
      </c>
      <c r="F206" s="394" t="s">
        <v>22</v>
      </c>
      <c r="G206" s="394" t="s">
        <v>25</v>
      </c>
      <c r="H206" s="397" t="s">
        <v>24</v>
      </c>
      <c r="I206" s="397" t="s">
        <v>23</v>
      </c>
      <c r="J206" s="397" t="s">
        <v>34</v>
      </c>
      <c r="K206" s="398" t="s">
        <v>32</v>
      </c>
    </row>
    <row r="207" spans="3:11" ht="15.6">
      <c r="C207" s="391" t="s">
        <v>1422</v>
      </c>
      <c r="D207" s="393" t="s">
        <v>31</v>
      </c>
      <c r="E207" s="394" t="s">
        <v>272</v>
      </c>
      <c r="F207" s="394" t="s">
        <v>22</v>
      </c>
      <c r="G207" s="394" t="s">
        <v>25</v>
      </c>
      <c r="H207" s="397" t="s">
        <v>24</v>
      </c>
      <c r="I207" s="397" t="s">
        <v>23</v>
      </c>
      <c r="J207" s="397" t="s">
        <v>32</v>
      </c>
      <c r="K207" s="398" t="s">
        <v>33</v>
      </c>
    </row>
    <row r="208" spans="3:11" ht="15.6">
      <c r="C208" s="391" t="s">
        <v>1421</v>
      </c>
      <c r="D208" s="393" t="s">
        <v>31</v>
      </c>
      <c r="E208" s="394" t="s">
        <v>272</v>
      </c>
      <c r="F208" s="394" t="s">
        <v>841</v>
      </c>
      <c r="G208" s="394" t="s">
        <v>25</v>
      </c>
      <c r="H208" s="397" t="s">
        <v>24</v>
      </c>
      <c r="I208" s="397" t="s">
        <v>23</v>
      </c>
      <c r="J208" s="397" t="s">
        <v>22</v>
      </c>
      <c r="K208" s="398" t="s">
        <v>32</v>
      </c>
    </row>
    <row r="209" spans="3:11" ht="15.6">
      <c r="C209" s="391" t="s">
        <v>1420</v>
      </c>
      <c r="D209" s="393" t="s">
        <v>31</v>
      </c>
      <c r="E209" s="394" t="s">
        <v>841</v>
      </c>
      <c r="F209" s="394" t="s">
        <v>32</v>
      </c>
      <c r="G209" s="394" t="s">
        <v>21</v>
      </c>
      <c r="H209" s="397" t="s">
        <v>24</v>
      </c>
      <c r="I209" s="397" t="s">
        <v>272</v>
      </c>
      <c r="J209" s="397" t="s">
        <v>34</v>
      </c>
      <c r="K209" s="398" t="s">
        <v>33</v>
      </c>
    </row>
    <row r="210" spans="3:11" ht="15.6">
      <c r="C210" s="391" t="s">
        <v>1419</v>
      </c>
      <c r="D210" s="393" t="s">
        <v>31</v>
      </c>
      <c r="E210" s="394" t="s">
        <v>841</v>
      </c>
      <c r="F210" s="394" t="s">
        <v>32</v>
      </c>
      <c r="G210" s="394" t="s">
        <v>21</v>
      </c>
      <c r="H210" s="397" t="s">
        <v>24</v>
      </c>
      <c r="I210" s="397" t="s">
        <v>23</v>
      </c>
      <c r="J210" s="397" t="s">
        <v>34</v>
      </c>
      <c r="K210" s="398" t="s">
        <v>33</v>
      </c>
    </row>
    <row r="211" spans="3:11" ht="15.6">
      <c r="C211" s="391" t="s">
        <v>1418</v>
      </c>
      <c r="D211" s="393" t="s">
        <v>32</v>
      </c>
      <c r="E211" s="394" t="s">
        <v>272</v>
      </c>
      <c r="F211" s="394" t="s">
        <v>841</v>
      </c>
      <c r="G211" s="394" t="s">
        <v>21</v>
      </c>
      <c r="H211" s="397" t="s">
        <v>24</v>
      </c>
      <c r="I211" s="397" t="s">
        <v>23</v>
      </c>
      <c r="J211" s="397" t="s">
        <v>34</v>
      </c>
      <c r="K211" s="398" t="s">
        <v>33</v>
      </c>
    </row>
    <row r="212" spans="3:11" ht="15.6">
      <c r="C212" s="391" t="s">
        <v>1417</v>
      </c>
      <c r="D212" s="393" t="s">
        <v>31</v>
      </c>
      <c r="E212" s="394" t="s">
        <v>272</v>
      </c>
      <c r="F212" s="394" t="s">
        <v>841</v>
      </c>
      <c r="G212" s="394" t="s">
        <v>21</v>
      </c>
      <c r="H212" s="397" t="s">
        <v>24</v>
      </c>
      <c r="I212" s="397" t="s">
        <v>23</v>
      </c>
      <c r="J212" s="397" t="s">
        <v>34</v>
      </c>
      <c r="K212" s="398" t="s">
        <v>33</v>
      </c>
    </row>
    <row r="213" spans="3:11" ht="15.6">
      <c r="C213" s="391" t="s">
        <v>1416</v>
      </c>
      <c r="D213" s="393" t="s">
        <v>31</v>
      </c>
      <c r="E213" s="394" t="s">
        <v>272</v>
      </c>
      <c r="F213" s="394" t="s">
        <v>32</v>
      </c>
      <c r="G213" s="394" t="s">
        <v>21</v>
      </c>
      <c r="H213" s="397" t="s">
        <v>24</v>
      </c>
      <c r="I213" s="397" t="s">
        <v>23</v>
      </c>
      <c r="J213" s="397" t="s">
        <v>34</v>
      </c>
      <c r="K213" s="398" t="s">
        <v>33</v>
      </c>
    </row>
    <row r="214" spans="3:11" ht="15.6">
      <c r="C214" s="391" t="s">
        <v>1415</v>
      </c>
      <c r="D214" s="393" t="s">
        <v>31</v>
      </c>
      <c r="E214" s="394" t="s">
        <v>272</v>
      </c>
      <c r="F214" s="394" t="s">
        <v>841</v>
      </c>
      <c r="G214" s="394" t="s">
        <v>21</v>
      </c>
      <c r="H214" s="397" t="s">
        <v>24</v>
      </c>
      <c r="I214" s="397" t="s">
        <v>23</v>
      </c>
      <c r="J214" s="397" t="s">
        <v>34</v>
      </c>
      <c r="K214" s="398" t="s">
        <v>32</v>
      </c>
    </row>
    <row r="215" spans="3:11" ht="15.6">
      <c r="C215" s="391" t="s">
        <v>1414</v>
      </c>
      <c r="D215" s="393" t="s">
        <v>31</v>
      </c>
      <c r="E215" s="394" t="s">
        <v>272</v>
      </c>
      <c r="F215" s="394" t="s">
        <v>841</v>
      </c>
      <c r="G215" s="394" t="s">
        <v>21</v>
      </c>
      <c r="H215" s="397" t="s">
        <v>24</v>
      </c>
      <c r="I215" s="397" t="s">
        <v>23</v>
      </c>
      <c r="J215" s="397" t="s">
        <v>32</v>
      </c>
      <c r="K215" s="398" t="s">
        <v>33</v>
      </c>
    </row>
    <row r="216" spans="3:11" ht="15.6">
      <c r="C216" s="391" t="s">
        <v>1413</v>
      </c>
      <c r="D216" s="393" t="s">
        <v>22</v>
      </c>
      <c r="E216" s="394" t="s">
        <v>841</v>
      </c>
      <c r="F216" s="394" t="s">
        <v>32</v>
      </c>
      <c r="G216" s="394" t="s">
        <v>21</v>
      </c>
      <c r="H216" s="397" t="s">
        <v>24</v>
      </c>
      <c r="I216" s="397" t="s">
        <v>31</v>
      </c>
      <c r="J216" s="397" t="s">
        <v>34</v>
      </c>
      <c r="K216" s="398" t="s">
        <v>33</v>
      </c>
    </row>
    <row r="217" spans="3:11" ht="15.6">
      <c r="C217" s="391" t="s">
        <v>1412</v>
      </c>
      <c r="D217" s="393" t="s">
        <v>22</v>
      </c>
      <c r="E217" s="394" t="s">
        <v>841</v>
      </c>
      <c r="F217" s="394" t="s">
        <v>32</v>
      </c>
      <c r="G217" s="394" t="s">
        <v>21</v>
      </c>
      <c r="H217" s="397" t="s">
        <v>24</v>
      </c>
      <c r="I217" s="397" t="s">
        <v>272</v>
      </c>
      <c r="J217" s="397" t="s">
        <v>34</v>
      </c>
      <c r="K217" s="398" t="s">
        <v>33</v>
      </c>
    </row>
    <row r="218" spans="3:11" ht="15.6">
      <c r="C218" s="391" t="s">
        <v>1411</v>
      </c>
      <c r="D218" s="393" t="s">
        <v>22</v>
      </c>
      <c r="E218" s="394" t="s">
        <v>272</v>
      </c>
      <c r="F218" s="394" t="s">
        <v>841</v>
      </c>
      <c r="G218" s="394" t="s">
        <v>21</v>
      </c>
      <c r="H218" s="397" t="s">
        <v>24</v>
      </c>
      <c r="I218" s="397" t="s">
        <v>31</v>
      </c>
      <c r="J218" s="397" t="s">
        <v>34</v>
      </c>
      <c r="K218" s="398" t="s">
        <v>33</v>
      </c>
    </row>
    <row r="219" spans="3:11" ht="15.6">
      <c r="C219" s="391" t="s">
        <v>1410</v>
      </c>
      <c r="D219" s="393" t="s">
        <v>22</v>
      </c>
      <c r="E219" s="394" t="s">
        <v>272</v>
      </c>
      <c r="F219" s="394" t="s">
        <v>32</v>
      </c>
      <c r="G219" s="394" t="s">
        <v>21</v>
      </c>
      <c r="H219" s="397" t="s">
        <v>24</v>
      </c>
      <c r="I219" s="397" t="s">
        <v>31</v>
      </c>
      <c r="J219" s="397" t="s">
        <v>34</v>
      </c>
      <c r="K219" s="398" t="s">
        <v>33</v>
      </c>
    </row>
    <row r="220" spans="3:11" ht="15.6">
      <c r="C220" s="391" t="s">
        <v>1409</v>
      </c>
      <c r="D220" s="393" t="s">
        <v>22</v>
      </c>
      <c r="E220" s="394" t="s">
        <v>272</v>
      </c>
      <c r="F220" s="394" t="s">
        <v>841</v>
      </c>
      <c r="G220" s="394" t="s">
        <v>21</v>
      </c>
      <c r="H220" s="397" t="s">
        <v>24</v>
      </c>
      <c r="I220" s="397" t="s">
        <v>31</v>
      </c>
      <c r="J220" s="397" t="s">
        <v>34</v>
      </c>
      <c r="K220" s="398" t="s">
        <v>32</v>
      </c>
    </row>
    <row r="221" spans="3:11" ht="15.6">
      <c r="C221" s="391" t="s">
        <v>1408</v>
      </c>
      <c r="D221" s="393" t="s">
        <v>22</v>
      </c>
      <c r="E221" s="394" t="s">
        <v>272</v>
      </c>
      <c r="F221" s="394" t="s">
        <v>841</v>
      </c>
      <c r="G221" s="394" t="s">
        <v>21</v>
      </c>
      <c r="H221" s="397" t="s">
        <v>24</v>
      </c>
      <c r="I221" s="397" t="s">
        <v>31</v>
      </c>
      <c r="J221" s="397" t="s">
        <v>32</v>
      </c>
      <c r="K221" s="398" t="s">
        <v>33</v>
      </c>
    </row>
    <row r="222" spans="3:11" ht="15.6">
      <c r="C222" s="391" t="s">
        <v>1407</v>
      </c>
      <c r="D222" s="393" t="s">
        <v>22</v>
      </c>
      <c r="E222" s="394" t="s">
        <v>841</v>
      </c>
      <c r="F222" s="394" t="s">
        <v>32</v>
      </c>
      <c r="G222" s="394" t="s">
        <v>21</v>
      </c>
      <c r="H222" s="397" t="s">
        <v>24</v>
      </c>
      <c r="I222" s="397" t="s">
        <v>23</v>
      </c>
      <c r="J222" s="397" t="s">
        <v>34</v>
      </c>
      <c r="K222" s="398" t="s">
        <v>33</v>
      </c>
    </row>
    <row r="223" spans="3:11" ht="15.6">
      <c r="C223" s="391" t="s">
        <v>1406</v>
      </c>
      <c r="D223" s="393" t="s">
        <v>31</v>
      </c>
      <c r="E223" s="394" t="s">
        <v>841</v>
      </c>
      <c r="F223" s="394" t="s">
        <v>22</v>
      </c>
      <c r="G223" s="394" t="s">
        <v>21</v>
      </c>
      <c r="H223" s="397" t="s">
        <v>24</v>
      </c>
      <c r="I223" s="397" t="s">
        <v>23</v>
      </c>
      <c r="J223" s="397" t="s">
        <v>34</v>
      </c>
      <c r="K223" s="398" t="s">
        <v>33</v>
      </c>
    </row>
    <row r="224" spans="3:11" ht="15.6">
      <c r="C224" s="391" t="s">
        <v>1405</v>
      </c>
      <c r="D224" s="393" t="s">
        <v>31</v>
      </c>
      <c r="E224" s="394" t="s">
        <v>22</v>
      </c>
      <c r="F224" s="394" t="s">
        <v>32</v>
      </c>
      <c r="G224" s="394" t="s">
        <v>21</v>
      </c>
      <c r="H224" s="397" t="s">
        <v>24</v>
      </c>
      <c r="I224" s="397" t="s">
        <v>23</v>
      </c>
      <c r="J224" s="397" t="s">
        <v>34</v>
      </c>
      <c r="K224" s="398" t="s">
        <v>33</v>
      </c>
    </row>
    <row r="225" spans="3:11" ht="15.6">
      <c r="C225" s="391" t="s">
        <v>1404</v>
      </c>
      <c r="D225" s="393" t="s">
        <v>31</v>
      </c>
      <c r="E225" s="394" t="s">
        <v>841</v>
      </c>
      <c r="F225" s="394" t="s">
        <v>22</v>
      </c>
      <c r="G225" s="394" t="s">
        <v>21</v>
      </c>
      <c r="H225" s="397" t="s">
        <v>24</v>
      </c>
      <c r="I225" s="397" t="s">
        <v>23</v>
      </c>
      <c r="J225" s="397" t="s">
        <v>34</v>
      </c>
      <c r="K225" s="398" t="s">
        <v>32</v>
      </c>
    </row>
    <row r="226" spans="3:11" ht="15.6">
      <c r="C226" s="391" t="s">
        <v>1403</v>
      </c>
      <c r="D226" s="393" t="s">
        <v>31</v>
      </c>
      <c r="E226" s="394" t="s">
        <v>841</v>
      </c>
      <c r="F226" s="394" t="s">
        <v>22</v>
      </c>
      <c r="G226" s="394" t="s">
        <v>21</v>
      </c>
      <c r="H226" s="397" t="s">
        <v>24</v>
      </c>
      <c r="I226" s="397" t="s">
        <v>23</v>
      </c>
      <c r="J226" s="397" t="s">
        <v>32</v>
      </c>
      <c r="K226" s="398" t="s">
        <v>33</v>
      </c>
    </row>
    <row r="227" spans="3:11" ht="15.6">
      <c r="C227" s="391" t="s">
        <v>1402</v>
      </c>
      <c r="D227" s="393" t="s">
        <v>22</v>
      </c>
      <c r="E227" s="394" t="s">
        <v>272</v>
      </c>
      <c r="F227" s="394" t="s">
        <v>841</v>
      </c>
      <c r="G227" s="394" t="s">
        <v>21</v>
      </c>
      <c r="H227" s="397" t="s">
        <v>24</v>
      </c>
      <c r="I227" s="397" t="s">
        <v>23</v>
      </c>
      <c r="J227" s="397" t="s">
        <v>34</v>
      </c>
      <c r="K227" s="398" t="s">
        <v>33</v>
      </c>
    </row>
    <row r="228" spans="3:11" ht="15.6">
      <c r="C228" s="391" t="s">
        <v>1401</v>
      </c>
      <c r="D228" s="393" t="s">
        <v>22</v>
      </c>
      <c r="E228" s="394" t="s">
        <v>272</v>
      </c>
      <c r="F228" s="394" t="s">
        <v>32</v>
      </c>
      <c r="G228" s="394" t="s">
        <v>21</v>
      </c>
      <c r="H228" s="397" t="s">
        <v>24</v>
      </c>
      <c r="I228" s="397" t="s">
        <v>23</v>
      </c>
      <c r="J228" s="397" t="s">
        <v>34</v>
      </c>
      <c r="K228" s="398" t="s">
        <v>33</v>
      </c>
    </row>
    <row r="229" spans="3:11" ht="15.6">
      <c r="C229" s="391" t="s">
        <v>1400</v>
      </c>
      <c r="D229" s="393" t="s">
        <v>22</v>
      </c>
      <c r="E229" s="394" t="s">
        <v>272</v>
      </c>
      <c r="F229" s="394" t="s">
        <v>841</v>
      </c>
      <c r="G229" s="394" t="s">
        <v>21</v>
      </c>
      <c r="H229" s="397" t="s">
        <v>24</v>
      </c>
      <c r="I229" s="397" t="s">
        <v>23</v>
      </c>
      <c r="J229" s="397" t="s">
        <v>34</v>
      </c>
      <c r="K229" s="398" t="s">
        <v>32</v>
      </c>
    </row>
    <row r="230" spans="3:11" ht="15.6">
      <c r="C230" s="391" t="s">
        <v>1399</v>
      </c>
      <c r="D230" s="393" t="s">
        <v>22</v>
      </c>
      <c r="E230" s="394" t="s">
        <v>272</v>
      </c>
      <c r="F230" s="394" t="s">
        <v>841</v>
      </c>
      <c r="G230" s="394" t="s">
        <v>21</v>
      </c>
      <c r="H230" s="397" t="s">
        <v>24</v>
      </c>
      <c r="I230" s="397" t="s">
        <v>23</v>
      </c>
      <c r="J230" s="397" t="s">
        <v>32</v>
      </c>
      <c r="K230" s="398" t="s">
        <v>33</v>
      </c>
    </row>
    <row r="231" spans="3:11" ht="15.6">
      <c r="C231" s="391" t="s">
        <v>1398</v>
      </c>
      <c r="D231" s="393" t="s">
        <v>31</v>
      </c>
      <c r="E231" s="394" t="s">
        <v>272</v>
      </c>
      <c r="F231" s="394" t="s">
        <v>22</v>
      </c>
      <c r="G231" s="394" t="s">
        <v>21</v>
      </c>
      <c r="H231" s="397" t="s">
        <v>24</v>
      </c>
      <c r="I231" s="397" t="s">
        <v>23</v>
      </c>
      <c r="J231" s="397" t="s">
        <v>34</v>
      </c>
      <c r="K231" s="398" t="s">
        <v>33</v>
      </c>
    </row>
    <row r="232" spans="3:11" ht="15.6">
      <c r="C232" s="391" t="s">
        <v>1397</v>
      </c>
      <c r="D232" s="393" t="s">
        <v>31</v>
      </c>
      <c r="E232" s="394" t="s">
        <v>272</v>
      </c>
      <c r="F232" s="394" t="s">
        <v>841</v>
      </c>
      <c r="G232" s="394" t="s">
        <v>21</v>
      </c>
      <c r="H232" s="397" t="s">
        <v>24</v>
      </c>
      <c r="I232" s="397" t="s">
        <v>23</v>
      </c>
      <c r="J232" s="397" t="s">
        <v>34</v>
      </c>
      <c r="K232" s="398" t="s">
        <v>22</v>
      </c>
    </row>
    <row r="233" spans="3:11" ht="15.6">
      <c r="C233" s="391" t="s">
        <v>1396</v>
      </c>
      <c r="D233" s="393" t="s">
        <v>31</v>
      </c>
      <c r="E233" s="394" t="s">
        <v>272</v>
      </c>
      <c r="F233" s="394" t="s">
        <v>841</v>
      </c>
      <c r="G233" s="394" t="s">
        <v>21</v>
      </c>
      <c r="H233" s="397" t="s">
        <v>24</v>
      </c>
      <c r="I233" s="397" t="s">
        <v>23</v>
      </c>
      <c r="J233" s="397" t="s">
        <v>22</v>
      </c>
      <c r="K233" s="398" t="s">
        <v>33</v>
      </c>
    </row>
    <row r="234" spans="3:11" ht="15.6">
      <c r="C234" s="391" t="s">
        <v>1395</v>
      </c>
      <c r="D234" s="393" t="s">
        <v>31</v>
      </c>
      <c r="E234" s="394" t="s">
        <v>272</v>
      </c>
      <c r="F234" s="394" t="s">
        <v>22</v>
      </c>
      <c r="G234" s="394" t="s">
        <v>21</v>
      </c>
      <c r="H234" s="397" t="s">
        <v>24</v>
      </c>
      <c r="I234" s="397" t="s">
        <v>23</v>
      </c>
      <c r="J234" s="397" t="s">
        <v>34</v>
      </c>
      <c r="K234" s="398" t="s">
        <v>32</v>
      </c>
    </row>
    <row r="235" spans="3:11" ht="15.6">
      <c r="C235" s="391" t="s">
        <v>1394</v>
      </c>
      <c r="D235" s="393" t="s">
        <v>31</v>
      </c>
      <c r="E235" s="394" t="s">
        <v>272</v>
      </c>
      <c r="F235" s="394" t="s">
        <v>22</v>
      </c>
      <c r="G235" s="394" t="s">
        <v>21</v>
      </c>
      <c r="H235" s="397" t="s">
        <v>24</v>
      </c>
      <c r="I235" s="397" t="s">
        <v>23</v>
      </c>
      <c r="J235" s="397" t="s">
        <v>32</v>
      </c>
      <c r="K235" s="398" t="s">
        <v>33</v>
      </c>
    </row>
    <row r="236" spans="3:11" ht="15.6">
      <c r="C236" s="391" t="s">
        <v>1393</v>
      </c>
      <c r="D236" s="393" t="s">
        <v>31</v>
      </c>
      <c r="E236" s="394" t="s">
        <v>272</v>
      </c>
      <c r="F236" s="394" t="s">
        <v>841</v>
      </c>
      <c r="G236" s="394" t="s">
        <v>21</v>
      </c>
      <c r="H236" s="397" t="s">
        <v>24</v>
      </c>
      <c r="I236" s="397" t="s">
        <v>23</v>
      </c>
      <c r="J236" s="397" t="s">
        <v>22</v>
      </c>
      <c r="K236" s="398" t="s">
        <v>32</v>
      </c>
    </row>
    <row r="237" spans="3:11" ht="15.6">
      <c r="C237" s="391" t="s">
        <v>1392</v>
      </c>
      <c r="D237" s="393" t="s">
        <v>31</v>
      </c>
      <c r="E237" s="394" t="s">
        <v>841</v>
      </c>
      <c r="F237" s="394" t="s">
        <v>32</v>
      </c>
      <c r="G237" s="394" t="s">
        <v>21</v>
      </c>
      <c r="H237" s="397" t="s">
        <v>24</v>
      </c>
      <c r="I237" s="397" t="s">
        <v>25</v>
      </c>
      <c r="J237" s="397" t="s">
        <v>34</v>
      </c>
      <c r="K237" s="398" t="s">
        <v>33</v>
      </c>
    </row>
    <row r="238" spans="3:11" ht="15.6">
      <c r="C238" s="391" t="s">
        <v>1391</v>
      </c>
      <c r="D238" s="393" t="s">
        <v>32</v>
      </c>
      <c r="E238" s="394" t="s">
        <v>272</v>
      </c>
      <c r="F238" s="394" t="s">
        <v>841</v>
      </c>
      <c r="G238" s="394" t="s">
        <v>21</v>
      </c>
      <c r="H238" s="397" t="s">
        <v>24</v>
      </c>
      <c r="I238" s="397" t="s">
        <v>25</v>
      </c>
      <c r="J238" s="397" t="s">
        <v>34</v>
      </c>
      <c r="K238" s="398" t="s">
        <v>33</v>
      </c>
    </row>
    <row r="239" spans="3:11" ht="15.6">
      <c r="C239" s="391" t="s">
        <v>1390</v>
      </c>
      <c r="D239" s="393" t="s">
        <v>31</v>
      </c>
      <c r="E239" s="394" t="s">
        <v>272</v>
      </c>
      <c r="F239" s="394" t="s">
        <v>841</v>
      </c>
      <c r="G239" s="394" t="s">
        <v>21</v>
      </c>
      <c r="H239" s="397" t="s">
        <v>24</v>
      </c>
      <c r="I239" s="397" t="s">
        <v>25</v>
      </c>
      <c r="J239" s="397" t="s">
        <v>34</v>
      </c>
      <c r="K239" s="398" t="s">
        <v>33</v>
      </c>
    </row>
    <row r="240" spans="3:11" ht="15.6">
      <c r="C240" s="391" t="s">
        <v>1389</v>
      </c>
      <c r="D240" s="393" t="s">
        <v>31</v>
      </c>
      <c r="E240" s="394" t="s">
        <v>272</v>
      </c>
      <c r="F240" s="394" t="s">
        <v>32</v>
      </c>
      <c r="G240" s="394" t="s">
        <v>21</v>
      </c>
      <c r="H240" s="397" t="s">
        <v>24</v>
      </c>
      <c r="I240" s="397" t="s">
        <v>25</v>
      </c>
      <c r="J240" s="397" t="s">
        <v>34</v>
      </c>
      <c r="K240" s="398" t="s">
        <v>33</v>
      </c>
    </row>
    <row r="241" spans="3:11" ht="15.6">
      <c r="C241" s="391" t="s">
        <v>1388</v>
      </c>
      <c r="D241" s="393" t="s">
        <v>31</v>
      </c>
      <c r="E241" s="394" t="s">
        <v>272</v>
      </c>
      <c r="F241" s="394" t="s">
        <v>841</v>
      </c>
      <c r="G241" s="394" t="s">
        <v>21</v>
      </c>
      <c r="H241" s="397" t="s">
        <v>24</v>
      </c>
      <c r="I241" s="397" t="s">
        <v>25</v>
      </c>
      <c r="J241" s="397" t="s">
        <v>34</v>
      </c>
      <c r="K241" s="398" t="s">
        <v>32</v>
      </c>
    </row>
    <row r="242" spans="3:11" ht="15.6">
      <c r="C242" s="391" t="s">
        <v>1387</v>
      </c>
      <c r="D242" s="393" t="s">
        <v>31</v>
      </c>
      <c r="E242" s="394" t="s">
        <v>272</v>
      </c>
      <c r="F242" s="394" t="s">
        <v>841</v>
      </c>
      <c r="G242" s="394" t="s">
        <v>21</v>
      </c>
      <c r="H242" s="397" t="s">
        <v>24</v>
      </c>
      <c r="I242" s="397" t="s">
        <v>25</v>
      </c>
      <c r="J242" s="397" t="s">
        <v>32</v>
      </c>
      <c r="K242" s="398" t="s">
        <v>33</v>
      </c>
    </row>
    <row r="243" spans="3:11" ht="15.6">
      <c r="C243" s="391" t="s">
        <v>1386</v>
      </c>
      <c r="D243" s="393" t="s">
        <v>21</v>
      </c>
      <c r="E243" s="394" t="s">
        <v>841</v>
      </c>
      <c r="F243" s="394" t="s">
        <v>32</v>
      </c>
      <c r="G243" s="394" t="s">
        <v>25</v>
      </c>
      <c r="H243" s="397" t="s">
        <v>24</v>
      </c>
      <c r="I243" s="397" t="s">
        <v>23</v>
      </c>
      <c r="J243" s="397" t="s">
        <v>34</v>
      </c>
      <c r="K243" s="398" t="s">
        <v>33</v>
      </c>
    </row>
    <row r="244" spans="3:11" ht="15.6">
      <c r="C244" s="391" t="s">
        <v>1385</v>
      </c>
      <c r="D244" s="393" t="s">
        <v>31</v>
      </c>
      <c r="E244" s="394" t="s">
        <v>841</v>
      </c>
      <c r="F244" s="394" t="s">
        <v>23</v>
      </c>
      <c r="G244" s="394" t="s">
        <v>21</v>
      </c>
      <c r="H244" s="397" t="s">
        <v>24</v>
      </c>
      <c r="I244" s="397" t="s">
        <v>25</v>
      </c>
      <c r="J244" s="397" t="s">
        <v>34</v>
      </c>
      <c r="K244" s="398" t="s">
        <v>33</v>
      </c>
    </row>
    <row r="245" spans="3:11" ht="15.6">
      <c r="C245" s="391" t="s">
        <v>1384</v>
      </c>
      <c r="D245" s="393" t="s">
        <v>31</v>
      </c>
      <c r="E245" s="394" t="s">
        <v>23</v>
      </c>
      <c r="F245" s="394" t="s">
        <v>32</v>
      </c>
      <c r="G245" s="394" t="s">
        <v>21</v>
      </c>
      <c r="H245" s="397" t="s">
        <v>24</v>
      </c>
      <c r="I245" s="397" t="s">
        <v>25</v>
      </c>
      <c r="J245" s="397" t="s">
        <v>34</v>
      </c>
      <c r="K245" s="398" t="s">
        <v>33</v>
      </c>
    </row>
    <row r="246" spans="3:11" ht="15.6">
      <c r="C246" s="391" t="s">
        <v>1383</v>
      </c>
      <c r="D246" s="393" t="s">
        <v>31</v>
      </c>
      <c r="E246" s="394" t="s">
        <v>841</v>
      </c>
      <c r="F246" s="394" t="s">
        <v>23</v>
      </c>
      <c r="G246" s="394" t="s">
        <v>21</v>
      </c>
      <c r="H246" s="397" t="s">
        <v>24</v>
      </c>
      <c r="I246" s="397" t="s">
        <v>25</v>
      </c>
      <c r="J246" s="397" t="s">
        <v>34</v>
      </c>
      <c r="K246" s="398" t="s">
        <v>32</v>
      </c>
    </row>
    <row r="247" spans="3:11" ht="15.6">
      <c r="C247" s="391" t="s">
        <v>1382</v>
      </c>
      <c r="D247" s="393" t="s">
        <v>31</v>
      </c>
      <c r="E247" s="394" t="s">
        <v>841</v>
      </c>
      <c r="F247" s="394" t="s">
        <v>23</v>
      </c>
      <c r="G247" s="394" t="s">
        <v>21</v>
      </c>
      <c r="H247" s="397" t="s">
        <v>24</v>
      </c>
      <c r="I247" s="397" t="s">
        <v>25</v>
      </c>
      <c r="J247" s="397" t="s">
        <v>32</v>
      </c>
      <c r="K247" s="398" t="s">
        <v>33</v>
      </c>
    </row>
    <row r="248" spans="3:11" ht="15.6">
      <c r="C248" s="391" t="s">
        <v>1381</v>
      </c>
      <c r="D248" s="393" t="s">
        <v>21</v>
      </c>
      <c r="E248" s="394" t="s">
        <v>272</v>
      </c>
      <c r="F248" s="394" t="s">
        <v>841</v>
      </c>
      <c r="G248" s="394" t="s">
        <v>25</v>
      </c>
      <c r="H248" s="397" t="s">
        <v>24</v>
      </c>
      <c r="I248" s="397" t="s">
        <v>23</v>
      </c>
      <c r="J248" s="397" t="s">
        <v>34</v>
      </c>
      <c r="K248" s="398" t="s">
        <v>33</v>
      </c>
    </row>
    <row r="249" spans="3:11" ht="15.6">
      <c r="C249" s="391" t="s">
        <v>1380</v>
      </c>
      <c r="D249" s="393" t="s">
        <v>21</v>
      </c>
      <c r="E249" s="394" t="s">
        <v>272</v>
      </c>
      <c r="F249" s="394" t="s">
        <v>32</v>
      </c>
      <c r="G249" s="394" t="s">
        <v>25</v>
      </c>
      <c r="H249" s="397" t="s">
        <v>24</v>
      </c>
      <c r="I249" s="397" t="s">
        <v>23</v>
      </c>
      <c r="J249" s="397" t="s">
        <v>34</v>
      </c>
      <c r="K249" s="398" t="s">
        <v>33</v>
      </c>
    </row>
    <row r="250" spans="3:11" ht="15.6">
      <c r="C250" s="391" t="s">
        <v>1379</v>
      </c>
      <c r="D250" s="393" t="s">
        <v>21</v>
      </c>
      <c r="E250" s="394" t="s">
        <v>272</v>
      </c>
      <c r="F250" s="394" t="s">
        <v>841</v>
      </c>
      <c r="G250" s="394" t="s">
        <v>25</v>
      </c>
      <c r="H250" s="397" t="s">
        <v>24</v>
      </c>
      <c r="I250" s="397" t="s">
        <v>23</v>
      </c>
      <c r="J250" s="397" t="s">
        <v>34</v>
      </c>
      <c r="K250" s="398" t="s">
        <v>32</v>
      </c>
    </row>
    <row r="251" spans="3:11" ht="15.6">
      <c r="C251" s="391" t="s">
        <v>1378</v>
      </c>
      <c r="D251" s="393" t="s">
        <v>21</v>
      </c>
      <c r="E251" s="394" t="s">
        <v>272</v>
      </c>
      <c r="F251" s="394" t="s">
        <v>841</v>
      </c>
      <c r="G251" s="394" t="s">
        <v>25</v>
      </c>
      <c r="H251" s="397" t="s">
        <v>24</v>
      </c>
      <c r="I251" s="397" t="s">
        <v>23</v>
      </c>
      <c r="J251" s="397" t="s">
        <v>32</v>
      </c>
      <c r="K251" s="398" t="s">
        <v>33</v>
      </c>
    </row>
    <row r="252" spans="3:11" ht="15.6">
      <c r="C252" s="391" t="s">
        <v>1377</v>
      </c>
      <c r="D252" s="393" t="s">
        <v>31</v>
      </c>
      <c r="E252" s="394" t="s">
        <v>272</v>
      </c>
      <c r="F252" s="394" t="s">
        <v>23</v>
      </c>
      <c r="G252" s="394" t="s">
        <v>21</v>
      </c>
      <c r="H252" s="397" t="s">
        <v>24</v>
      </c>
      <c r="I252" s="397" t="s">
        <v>25</v>
      </c>
      <c r="J252" s="397" t="s">
        <v>34</v>
      </c>
      <c r="K252" s="398" t="s">
        <v>33</v>
      </c>
    </row>
    <row r="253" spans="3:11" ht="15.6">
      <c r="C253" s="391" t="s">
        <v>1376</v>
      </c>
      <c r="D253" s="393" t="s">
        <v>21</v>
      </c>
      <c r="E253" s="394" t="s">
        <v>272</v>
      </c>
      <c r="F253" s="394" t="s">
        <v>841</v>
      </c>
      <c r="G253" s="394" t="s">
        <v>25</v>
      </c>
      <c r="H253" s="397" t="s">
        <v>24</v>
      </c>
      <c r="I253" s="397" t="s">
        <v>23</v>
      </c>
      <c r="J253" s="397" t="s">
        <v>34</v>
      </c>
      <c r="K253" s="398" t="s">
        <v>31</v>
      </c>
    </row>
    <row r="254" spans="3:11" ht="15.6">
      <c r="C254" s="391" t="s">
        <v>1375</v>
      </c>
      <c r="D254" s="393" t="s">
        <v>31</v>
      </c>
      <c r="E254" s="394" t="s">
        <v>272</v>
      </c>
      <c r="F254" s="394" t="s">
        <v>841</v>
      </c>
      <c r="G254" s="394" t="s">
        <v>21</v>
      </c>
      <c r="H254" s="397" t="s">
        <v>24</v>
      </c>
      <c r="I254" s="397" t="s">
        <v>23</v>
      </c>
      <c r="J254" s="397" t="s">
        <v>25</v>
      </c>
      <c r="K254" s="398" t="s">
        <v>33</v>
      </c>
    </row>
    <row r="255" spans="3:11" ht="15.6">
      <c r="C255" s="391" t="s">
        <v>1374</v>
      </c>
      <c r="D255" s="393" t="s">
        <v>31</v>
      </c>
      <c r="E255" s="394" t="s">
        <v>272</v>
      </c>
      <c r="F255" s="394" t="s">
        <v>23</v>
      </c>
      <c r="G255" s="394" t="s">
        <v>21</v>
      </c>
      <c r="H255" s="397" t="s">
        <v>24</v>
      </c>
      <c r="I255" s="397" t="s">
        <v>25</v>
      </c>
      <c r="J255" s="397" t="s">
        <v>34</v>
      </c>
      <c r="K255" s="398" t="s">
        <v>32</v>
      </c>
    </row>
    <row r="256" spans="3:11" ht="15.6">
      <c r="C256" s="391" t="s">
        <v>1373</v>
      </c>
      <c r="D256" s="393" t="s">
        <v>31</v>
      </c>
      <c r="E256" s="394" t="s">
        <v>272</v>
      </c>
      <c r="F256" s="394" t="s">
        <v>23</v>
      </c>
      <c r="G256" s="394" t="s">
        <v>21</v>
      </c>
      <c r="H256" s="397" t="s">
        <v>24</v>
      </c>
      <c r="I256" s="397" t="s">
        <v>25</v>
      </c>
      <c r="J256" s="397" t="s">
        <v>32</v>
      </c>
      <c r="K256" s="398" t="s">
        <v>33</v>
      </c>
    </row>
    <row r="257" spans="3:11" ht="15.6">
      <c r="C257" s="391" t="s">
        <v>1372</v>
      </c>
      <c r="D257" s="393" t="s">
        <v>31</v>
      </c>
      <c r="E257" s="394" t="s">
        <v>272</v>
      </c>
      <c r="F257" s="394" t="s">
        <v>841</v>
      </c>
      <c r="G257" s="394" t="s">
        <v>21</v>
      </c>
      <c r="H257" s="397" t="s">
        <v>24</v>
      </c>
      <c r="I257" s="397" t="s">
        <v>23</v>
      </c>
      <c r="J257" s="397" t="s">
        <v>25</v>
      </c>
      <c r="K257" s="398" t="s">
        <v>32</v>
      </c>
    </row>
    <row r="258" spans="3:11" ht="15.6">
      <c r="C258" s="391" t="s">
        <v>1371</v>
      </c>
      <c r="D258" s="393" t="s">
        <v>22</v>
      </c>
      <c r="E258" s="394" t="s">
        <v>841</v>
      </c>
      <c r="F258" s="394" t="s">
        <v>32</v>
      </c>
      <c r="G258" s="394" t="s">
        <v>21</v>
      </c>
      <c r="H258" s="397" t="s">
        <v>24</v>
      </c>
      <c r="I258" s="397" t="s">
        <v>25</v>
      </c>
      <c r="J258" s="397" t="s">
        <v>34</v>
      </c>
      <c r="K258" s="398" t="s">
        <v>33</v>
      </c>
    </row>
    <row r="259" spans="3:11" ht="15.6">
      <c r="C259" s="391" t="s">
        <v>1370</v>
      </c>
      <c r="D259" s="393" t="s">
        <v>31</v>
      </c>
      <c r="E259" s="394" t="s">
        <v>841</v>
      </c>
      <c r="F259" s="394" t="s">
        <v>22</v>
      </c>
      <c r="G259" s="394" t="s">
        <v>21</v>
      </c>
      <c r="H259" s="397" t="s">
        <v>24</v>
      </c>
      <c r="I259" s="397" t="s">
        <v>25</v>
      </c>
      <c r="J259" s="397" t="s">
        <v>34</v>
      </c>
      <c r="K259" s="398" t="s">
        <v>33</v>
      </c>
    </row>
    <row r="260" spans="3:11" ht="15.6">
      <c r="C260" s="391" t="s">
        <v>1369</v>
      </c>
      <c r="D260" s="393" t="s">
        <v>31</v>
      </c>
      <c r="E260" s="394" t="s">
        <v>22</v>
      </c>
      <c r="F260" s="394" t="s">
        <v>32</v>
      </c>
      <c r="G260" s="394" t="s">
        <v>21</v>
      </c>
      <c r="H260" s="397" t="s">
        <v>24</v>
      </c>
      <c r="I260" s="397" t="s">
        <v>25</v>
      </c>
      <c r="J260" s="397" t="s">
        <v>34</v>
      </c>
      <c r="K260" s="398" t="s">
        <v>33</v>
      </c>
    </row>
    <row r="261" spans="3:11" ht="15.6">
      <c r="C261" s="391" t="s">
        <v>1368</v>
      </c>
      <c r="D261" s="393" t="s">
        <v>31</v>
      </c>
      <c r="E261" s="394" t="s">
        <v>841</v>
      </c>
      <c r="F261" s="394" t="s">
        <v>22</v>
      </c>
      <c r="G261" s="394" t="s">
        <v>21</v>
      </c>
      <c r="H261" s="397" t="s">
        <v>24</v>
      </c>
      <c r="I261" s="397" t="s">
        <v>25</v>
      </c>
      <c r="J261" s="397" t="s">
        <v>34</v>
      </c>
      <c r="K261" s="398" t="s">
        <v>32</v>
      </c>
    </row>
    <row r="262" spans="3:11" ht="15.6">
      <c r="C262" s="391" t="s">
        <v>1367</v>
      </c>
      <c r="D262" s="393" t="s">
        <v>31</v>
      </c>
      <c r="E262" s="394" t="s">
        <v>841</v>
      </c>
      <c r="F262" s="394" t="s">
        <v>22</v>
      </c>
      <c r="G262" s="394" t="s">
        <v>21</v>
      </c>
      <c r="H262" s="397" t="s">
        <v>24</v>
      </c>
      <c r="I262" s="397" t="s">
        <v>25</v>
      </c>
      <c r="J262" s="397" t="s">
        <v>32</v>
      </c>
      <c r="K262" s="398" t="s">
        <v>33</v>
      </c>
    </row>
    <row r="263" spans="3:11" ht="15.6">
      <c r="C263" s="391" t="s">
        <v>1366</v>
      </c>
      <c r="D263" s="393" t="s">
        <v>22</v>
      </c>
      <c r="E263" s="394" t="s">
        <v>272</v>
      </c>
      <c r="F263" s="394" t="s">
        <v>841</v>
      </c>
      <c r="G263" s="394" t="s">
        <v>21</v>
      </c>
      <c r="H263" s="397" t="s">
        <v>24</v>
      </c>
      <c r="I263" s="397" t="s">
        <v>25</v>
      </c>
      <c r="J263" s="397" t="s">
        <v>34</v>
      </c>
      <c r="K263" s="398" t="s">
        <v>33</v>
      </c>
    </row>
    <row r="264" spans="3:11" ht="15.6">
      <c r="C264" s="391" t="s">
        <v>1365</v>
      </c>
      <c r="D264" s="393" t="s">
        <v>22</v>
      </c>
      <c r="E264" s="394" t="s">
        <v>272</v>
      </c>
      <c r="F264" s="394" t="s">
        <v>32</v>
      </c>
      <c r="G264" s="394" t="s">
        <v>21</v>
      </c>
      <c r="H264" s="397" t="s">
        <v>24</v>
      </c>
      <c r="I264" s="397" t="s">
        <v>25</v>
      </c>
      <c r="J264" s="397" t="s">
        <v>34</v>
      </c>
      <c r="K264" s="398" t="s">
        <v>33</v>
      </c>
    </row>
    <row r="265" spans="3:11" ht="15.6">
      <c r="C265" s="391" t="s">
        <v>1364</v>
      </c>
      <c r="D265" s="393" t="s">
        <v>22</v>
      </c>
      <c r="E265" s="394" t="s">
        <v>272</v>
      </c>
      <c r="F265" s="394" t="s">
        <v>841</v>
      </c>
      <c r="G265" s="394" t="s">
        <v>21</v>
      </c>
      <c r="H265" s="397" t="s">
        <v>24</v>
      </c>
      <c r="I265" s="397" t="s">
        <v>25</v>
      </c>
      <c r="J265" s="397" t="s">
        <v>34</v>
      </c>
      <c r="K265" s="398" t="s">
        <v>32</v>
      </c>
    </row>
    <row r="266" spans="3:11" ht="15.6">
      <c r="C266" s="391" t="s">
        <v>1363</v>
      </c>
      <c r="D266" s="393" t="s">
        <v>22</v>
      </c>
      <c r="E266" s="394" t="s">
        <v>272</v>
      </c>
      <c r="F266" s="394" t="s">
        <v>841</v>
      </c>
      <c r="G266" s="394" t="s">
        <v>21</v>
      </c>
      <c r="H266" s="397" t="s">
        <v>24</v>
      </c>
      <c r="I266" s="397" t="s">
        <v>25</v>
      </c>
      <c r="J266" s="397" t="s">
        <v>32</v>
      </c>
      <c r="K266" s="398" t="s">
        <v>33</v>
      </c>
    </row>
    <row r="267" spans="3:11" ht="15.6">
      <c r="C267" s="391" t="s">
        <v>1362</v>
      </c>
      <c r="D267" s="393" t="s">
        <v>31</v>
      </c>
      <c r="E267" s="394" t="s">
        <v>272</v>
      </c>
      <c r="F267" s="394" t="s">
        <v>22</v>
      </c>
      <c r="G267" s="394" t="s">
        <v>21</v>
      </c>
      <c r="H267" s="397" t="s">
        <v>24</v>
      </c>
      <c r="I267" s="397" t="s">
        <v>25</v>
      </c>
      <c r="J267" s="397" t="s">
        <v>34</v>
      </c>
      <c r="K267" s="398" t="s">
        <v>33</v>
      </c>
    </row>
    <row r="268" spans="3:11" ht="15.6">
      <c r="C268" s="391" t="s">
        <v>1361</v>
      </c>
      <c r="D268" s="393" t="s">
        <v>31</v>
      </c>
      <c r="E268" s="394" t="s">
        <v>272</v>
      </c>
      <c r="F268" s="394" t="s">
        <v>841</v>
      </c>
      <c r="G268" s="394" t="s">
        <v>21</v>
      </c>
      <c r="H268" s="397" t="s">
        <v>24</v>
      </c>
      <c r="I268" s="397" t="s">
        <v>25</v>
      </c>
      <c r="J268" s="397" t="s">
        <v>34</v>
      </c>
      <c r="K268" s="398" t="s">
        <v>22</v>
      </c>
    </row>
    <row r="269" spans="3:11" ht="15.6">
      <c r="C269" s="391" t="s">
        <v>1360</v>
      </c>
      <c r="D269" s="393" t="s">
        <v>31</v>
      </c>
      <c r="E269" s="394" t="s">
        <v>272</v>
      </c>
      <c r="F269" s="394" t="s">
        <v>841</v>
      </c>
      <c r="G269" s="394" t="s">
        <v>21</v>
      </c>
      <c r="H269" s="397" t="s">
        <v>24</v>
      </c>
      <c r="I269" s="397" t="s">
        <v>25</v>
      </c>
      <c r="J269" s="397" t="s">
        <v>22</v>
      </c>
      <c r="K269" s="398" t="s">
        <v>33</v>
      </c>
    </row>
    <row r="270" spans="3:11" ht="15.6">
      <c r="C270" s="391" t="s">
        <v>1359</v>
      </c>
      <c r="D270" s="393" t="s">
        <v>31</v>
      </c>
      <c r="E270" s="394" t="s">
        <v>272</v>
      </c>
      <c r="F270" s="394" t="s">
        <v>22</v>
      </c>
      <c r="G270" s="394" t="s">
        <v>21</v>
      </c>
      <c r="H270" s="397" t="s">
        <v>24</v>
      </c>
      <c r="I270" s="397" t="s">
        <v>25</v>
      </c>
      <c r="J270" s="397" t="s">
        <v>34</v>
      </c>
      <c r="K270" s="398" t="s">
        <v>32</v>
      </c>
    </row>
    <row r="271" spans="3:11" ht="15.6">
      <c r="C271" s="391" t="s">
        <v>1358</v>
      </c>
      <c r="D271" s="393" t="s">
        <v>31</v>
      </c>
      <c r="E271" s="394" t="s">
        <v>272</v>
      </c>
      <c r="F271" s="394" t="s">
        <v>22</v>
      </c>
      <c r="G271" s="394" t="s">
        <v>21</v>
      </c>
      <c r="H271" s="397" t="s">
        <v>24</v>
      </c>
      <c r="I271" s="397" t="s">
        <v>25</v>
      </c>
      <c r="J271" s="397" t="s">
        <v>32</v>
      </c>
      <c r="K271" s="398" t="s">
        <v>33</v>
      </c>
    </row>
    <row r="272" spans="3:11" ht="15.6">
      <c r="C272" s="391" t="s">
        <v>1357</v>
      </c>
      <c r="D272" s="393" t="s">
        <v>31</v>
      </c>
      <c r="E272" s="394" t="s">
        <v>272</v>
      </c>
      <c r="F272" s="394" t="s">
        <v>841</v>
      </c>
      <c r="G272" s="394" t="s">
        <v>21</v>
      </c>
      <c r="H272" s="397" t="s">
        <v>24</v>
      </c>
      <c r="I272" s="397" t="s">
        <v>25</v>
      </c>
      <c r="J272" s="397" t="s">
        <v>22</v>
      </c>
      <c r="K272" s="398" t="s">
        <v>32</v>
      </c>
    </row>
    <row r="273" spans="3:11" ht="15.6">
      <c r="C273" s="391" t="s">
        <v>1356</v>
      </c>
      <c r="D273" s="393" t="s">
        <v>21</v>
      </c>
      <c r="E273" s="394" t="s">
        <v>841</v>
      </c>
      <c r="F273" s="394" t="s">
        <v>22</v>
      </c>
      <c r="G273" s="394" t="s">
        <v>25</v>
      </c>
      <c r="H273" s="397" t="s">
        <v>24</v>
      </c>
      <c r="I273" s="397" t="s">
        <v>23</v>
      </c>
      <c r="J273" s="397" t="s">
        <v>34</v>
      </c>
      <c r="K273" s="398" t="s">
        <v>33</v>
      </c>
    </row>
    <row r="274" spans="3:11" ht="15.6">
      <c r="C274" s="391" t="s">
        <v>1355</v>
      </c>
      <c r="D274" s="393" t="s">
        <v>21</v>
      </c>
      <c r="E274" s="394" t="s">
        <v>22</v>
      </c>
      <c r="F274" s="394" t="s">
        <v>32</v>
      </c>
      <c r="G274" s="394" t="s">
        <v>25</v>
      </c>
      <c r="H274" s="397" t="s">
        <v>24</v>
      </c>
      <c r="I274" s="397" t="s">
        <v>23</v>
      </c>
      <c r="J274" s="397" t="s">
        <v>34</v>
      </c>
      <c r="K274" s="398" t="s">
        <v>33</v>
      </c>
    </row>
    <row r="275" spans="3:11" ht="15.6">
      <c r="C275" s="391" t="s">
        <v>1354</v>
      </c>
      <c r="D275" s="393" t="s">
        <v>21</v>
      </c>
      <c r="E275" s="394" t="s">
        <v>841</v>
      </c>
      <c r="F275" s="394" t="s">
        <v>22</v>
      </c>
      <c r="G275" s="394" t="s">
        <v>25</v>
      </c>
      <c r="H275" s="397" t="s">
        <v>24</v>
      </c>
      <c r="I275" s="397" t="s">
        <v>23</v>
      </c>
      <c r="J275" s="397" t="s">
        <v>34</v>
      </c>
      <c r="K275" s="398" t="s">
        <v>32</v>
      </c>
    </row>
    <row r="276" spans="3:11" ht="15.6">
      <c r="C276" s="391" t="s">
        <v>1353</v>
      </c>
      <c r="D276" s="393" t="s">
        <v>21</v>
      </c>
      <c r="E276" s="394" t="s">
        <v>841</v>
      </c>
      <c r="F276" s="394" t="s">
        <v>22</v>
      </c>
      <c r="G276" s="394" t="s">
        <v>25</v>
      </c>
      <c r="H276" s="397" t="s">
        <v>24</v>
      </c>
      <c r="I276" s="397" t="s">
        <v>23</v>
      </c>
      <c r="J276" s="397" t="s">
        <v>32</v>
      </c>
      <c r="K276" s="398" t="s">
        <v>33</v>
      </c>
    </row>
    <row r="277" spans="3:11" ht="15.6">
      <c r="C277" s="391" t="s">
        <v>1352</v>
      </c>
      <c r="D277" s="393" t="s">
        <v>31</v>
      </c>
      <c r="E277" s="394" t="s">
        <v>22</v>
      </c>
      <c r="F277" s="394" t="s">
        <v>23</v>
      </c>
      <c r="G277" s="394" t="s">
        <v>21</v>
      </c>
      <c r="H277" s="397" t="s">
        <v>24</v>
      </c>
      <c r="I277" s="397" t="s">
        <v>25</v>
      </c>
      <c r="J277" s="397" t="s">
        <v>34</v>
      </c>
      <c r="K277" s="398" t="s">
        <v>33</v>
      </c>
    </row>
    <row r="278" spans="3:11" ht="15.6">
      <c r="C278" s="391" t="s">
        <v>1351</v>
      </c>
      <c r="D278" s="393" t="s">
        <v>31</v>
      </c>
      <c r="E278" s="394" t="s">
        <v>841</v>
      </c>
      <c r="F278" s="394" t="s">
        <v>23</v>
      </c>
      <c r="G278" s="394" t="s">
        <v>21</v>
      </c>
      <c r="H278" s="397" t="s">
        <v>24</v>
      </c>
      <c r="I278" s="397" t="s">
        <v>25</v>
      </c>
      <c r="J278" s="397" t="s">
        <v>34</v>
      </c>
      <c r="K278" s="398" t="s">
        <v>22</v>
      </c>
    </row>
    <row r="279" spans="3:11" ht="15.6">
      <c r="C279" s="391" t="s">
        <v>1350</v>
      </c>
      <c r="D279" s="393" t="s">
        <v>31</v>
      </c>
      <c r="E279" s="394" t="s">
        <v>841</v>
      </c>
      <c r="F279" s="394" t="s">
        <v>22</v>
      </c>
      <c r="G279" s="394" t="s">
        <v>21</v>
      </c>
      <c r="H279" s="397" t="s">
        <v>24</v>
      </c>
      <c r="I279" s="397" t="s">
        <v>23</v>
      </c>
      <c r="J279" s="397" t="s">
        <v>25</v>
      </c>
      <c r="K279" s="398" t="s">
        <v>33</v>
      </c>
    </row>
    <row r="280" spans="3:11" ht="15.6">
      <c r="C280" s="391" t="s">
        <v>1349</v>
      </c>
      <c r="D280" s="393" t="s">
        <v>31</v>
      </c>
      <c r="E280" s="394" t="s">
        <v>22</v>
      </c>
      <c r="F280" s="394" t="s">
        <v>23</v>
      </c>
      <c r="G280" s="394" t="s">
        <v>21</v>
      </c>
      <c r="H280" s="397" t="s">
        <v>24</v>
      </c>
      <c r="I280" s="397" t="s">
        <v>25</v>
      </c>
      <c r="J280" s="397" t="s">
        <v>34</v>
      </c>
      <c r="K280" s="398" t="s">
        <v>32</v>
      </c>
    </row>
    <row r="281" spans="3:11" ht="15.6">
      <c r="C281" s="391" t="s">
        <v>1348</v>
      </c>
      <c r="D281" s="393" t="s">
        <v>31</v>
      </c>
      <c r="E281" s="394" t="s">
        <v>22</v>
      </c>
      <c r="F281" s="394" t="s">
        <v>23</v>
      </c>
      <c r="G281" s="394" t="s">
        <v>21</v>
      </c>
      <c r="H281" s="397" t="s">
        <v>24</v>
      </c>
      <c r="I281" s="397" t="s">
        <v>25</v>
      </c>
      <c r="J281" s="397" t="s">
        <v>32</v>
      </c>
      <c r="K281" s="398" t="s">
        <v>33</v>
      </c>
    </row>
    <row r="282" spans="3:11" ht="15.6">
      <c r="C282" s="391" t="s">
        <v>1347</v>
      </c>
      <c r="D282" s="393" t="s">
        <v>31</v>
      </c>
      <c r="E282" s="394" t="s">
        <v>841</v>
      </c>
      <c r="F282" s="394" t="s">
        <v>22</v>
      </c>
      <c r="G282" s="394" t="s">
        <v>21</v>
      </c>
      <c r="H282" s="397" t="s">
        <v>24</v>
      </c>
      <c r="I282" s="397" t="s">
        <v>23</v>
      </c>
      <c r="J282" s="397" t="s">
        <v>25</v>
      </c>
      <c r="K282" s="398" t="s">
        <v>32</v>
      </c>
    </row>
    <row r="283" spans="3:11" ht="15.6">
      <c r="C283" s="391" t="s">
        <v>1346</v>
      </c>
      <c r="D283" s="393" t="s">
        <v>21</v>
      </c>
      <c r="E283" s="394" t="s">
        <v>272</v>
      </c>
      <c r="F283" s="394" t="s">
        <v>22</v>
      </c>
      <c r="G283" s="394" t="s">
        <v>25</v>
      </c>
      <c r="H283" s="397" t="s">
        <v>24</v>
      </c>
      <c r="I283" s="397" t="s">
        <v>23</v>
      </c>
      <c r="J283" s="397" t="s">
        <v>34</v>
      </c>
      <c r="K283" s="398" t="s">
        <v>33</v>
      </c>
    </row>
    <row r="284" spans="3:11" ht="15.6">
      <c r="C284" s="391" t="s">
        <v>1345</v>
      </c>
      <c r="D284" s="393" t="s">
        <v>21</v>
      </c>
      <c r="E284" s="394" t="s">
        <v>272</v>
      </c>
      <c r="F284" s="394" t="s">
        <v>841</v>
      </c>
      <c r="G284" s="394" t="s">
        <v>25</v>
      </c>
      <c r="H284" s="397" t="s">
        <v>24</v>
      </c>
      <c r="I284" s="397" t="s">
        <v>23</v>
      </c>
      <c r="J284" s="397" t="s">
        <v>34</v>
      </c>
      <c r="K284" s="398" t="s">
        <v>22</v>
      </c>
    </row>
    <row r="285" spans="3:11" ht="15.6">
      <c r="C285" s="391" t="s">
        <v>1344</v>
      </c>
      <c r="D285" s="393" t="s">
        <v>21</v>
      </c>
      <c r="E285" s="394" t="s">
        <v>272</v>
      </c>
      <c r="F285" s="394" t="s">
        <v>841</v>
      </c>
      <c r="G285" s="394" t="s">
        <v>25</v>
      </c>
      <c r="H285" s="397" t="s">
        <v>24</v>
      </c>
      <c r="I285" s="397" t="s">
        <v>23</v>
      </c>
      <c r="J285" s="397" t="s">
        <v>22</v>
      </c>
      <c r="K285" s="398" t="s">
        <v>33</v>
      </c>
    </row>
    <row r="286" spans="3:11" ht="15.6">
      <c r="C286" s="391" t="s">
        <v>1343</v>
      </c>
      <c r="D286" s="393" t="s">
        <v>21</v>
      </c>
      <c r="E286" s="394" t="s">
        <v>272</v>
      </c>
      <c r="F286" s="394" t="s">
        <v>22</v>
      </c>
      <c r="G286" s="394" t="s">
        <v>25</v>
      </c>
      <c r="H286" s="397" t="s">
        <v>24</v>
      </c>
      <c r="I286" s="397" t="s">
        <v>23</v>
      </c>
      <c r="J286" s="397" t="s">
        <v>34</v>
      </c>
      <c r="K286" s="398" t="s">
        <v>32</v>
      </c>
    </row>
    <row r="287" spans="3:11" ht="15.6">
      <c r="C287" s="391" t="s">
        <v>1342</v>
      </c>
      <c r="D287" s="393" t="s">
        <v>21</v>
      </c>
      <c r="E287" s="394" t="s">
        <v>272</v>
      </c>
      <c r="F287" s="394" t="s">
        <v>22</v>
      </c>
      <c r="G287" s="394" t="s">
        <v>25</v>
      </c>
      <c r="H287" s="397" t="s">
        <v>24</v>
      </c>
      <c r="I287" s="397" t="s">
        <v>23</v>
      </c>
      <c r="J287" s="397" t="s">
        <v>32</v>
      </c>
      <c r="K287" s="398" t="s">
        <v>33</v>
      </c>
    </row>
    <row r="288" spans="3:11" ht="15.6">
      <c r="C288" s="391" t="s">
        <v>1341</v>
      </c>
      <c r="D288" s="393" t="s">
        <v>21</v>
      </c>
      <c r="E288" s="394" t="s">
        <v>272</v>
      </c>
      <c r="F288" s="394" t="s">
        <v>841</v>
      </c>
      <c r="G288" s="394" t="s">
        <v>25</v>
      </c>
      <c r="H288" s="397" t="s">
        <v>24</v>
      </c>
      <c r="I288" s="397" t="s">
        <v>23</v>
      </c>
      <c r="J288" s="397" t="s">
        <v>22</v>
      </c>
      <c r="K288" s="398" t="s">
        <v>32</v>
      </c>
    </row>
    <row r="289" spans="3:11" ht="15.6">
      <c r="C289" s="391" t="s">
        <v>1340</v>
      </c>
      <c r="D289" s="393" t="s">
        <v>31</v>
      </c>
      <c r="E289" s="394" t="s">
        <v>272</v>
      </c>
      <c r="F289" s="394" t="s">
        <v>23</v>
      </c>
      <c r="G289" s="394" t="s">
        <v>21</v>
      </c>
      <c r="H289" s="397" t="s">
        <v>24</v>
      </c>
      <c r="I289" s="397" t="s">
        <v>25</v>
      </c>
      <c r="J289" s="397" t="s">
        <v>34</v>
      </c>
      <c r="K289" s="398" t="s">
        <v>22</v>
      </c>
    </row>
    <row r="290" spans="3:11" ht="15.6">
      <c r="C290" s="391" t="s">
        <v>1339</v>
      </c>
      <c r="D290" s="393" t="s">
        <v>31</v>
      </c>
      <c r="E290" s="394" t="s">
        <v>272</v>
      </c>
      <c r="F290" s="394" t="s">
        <v>22</v>
      </c>
      <c r="G290" s="394" t="s">
        <v>21</v>
      </c>
      <c r="H290" s="397" t="s">
        <v>24</v>
      </c>
      <c r="I290" s="397" t="s">
        <v>23</v>
      </c>
      <c r="J290" s="397" t="s">
        <v>25</v>
      </c>
      <c r="K290" s="398" t="s">
        <v>33</v>
      </c>
    </row>
    <row r="291" spans="3:11" ht="15.6">
      <c r="C291" s="391" t="s">
        <v>1338</v>
      </c>
      <c r="D291" s="393" t="s">
        <v>31</v>
      </c>
      <c r="E291" s="394" t="s">
        <v>272</v>
      </c>
      <c r="F291" s="394" t="s">
        <v>841</v>
      </c>
      <c r="G291" s="394" t="s">
        <v>21</v>
      </c>
      <c r="H291" s="397" t="s">
        <v>24</v>
      </c>
      <c r="I291" s="397" t="s">
        <v>23</v>
      </c>
      <c r="J291" s="397" t="s">
        <v>25</v>
      </c>
      <c r="K291" s="398" t="s">
        <v>22</v>
      </c>
    </row>
    <row r="292" spans="3:11" ht="15.6">
      <c r="C292" s="391" t="s">
        <v>1337</v>
      </c>
      <c r="D292" s="393" t="s">
        <v>31</v>
      </c>
      <c r="E292" s="394" t="s">
        <v>272</v>
      </c>
      <c r="F292" s="394" t="s">
        <v>22</v>
      </c>
      <c r="G292" s="394" t="s">
        <v>21</v>
      </c>
      <c r="H292" s="397" t="s">
        <v>24</v>
      </c>
      <c r="I292" s="397" t="s">
        <v>23</v>
      </c>
      <c r="J292" s="397" t="s">
        <v>25</v>
      </c>
      <c r="K292" s="398" t="s">
        <v>32</v>
      </c>
    </row>
    <row r="293" spans="3:11" ht="15.6">
      <c r="C293" s="391" t="s">
        <v>1336</v>
      </c>
      <c r="D293" s="393" t="s">
        <v>31</v>
      </c>
      <c r="E293" s="394" t="s">
        <v>841</v>
      </c>
      <c r="F293" s="394" t="s">
        <v>20</v>
      </c>
      <c r="G293" s="394" t="s">
        <v>24</v>
      </c>
      <c r="H293" s="397" t="s">
        <v>32</v>
      </c>
      <c r="I293" s="397" t="s">
        <v>272</v>
      </c>
      <c r="J293" s="397" t="s">
        <v>34</v>
      </c>
      <c r="K293" s="398" t="s">
        <v>33</v>
      </c>
    </row>
    <row r="294" spans="3:11" ht="15.6">
      <c r="C294" s="391" t="s">
        <v>1335</v>
      </c>
      <c r="D294" s="393" t="s">
        <v>31</v>
      </c>
      <c r="E294" s="394" t="s">
        <v>841</v>
      </c>
      <c r="F294" s="394" t="s">
        <v>20</v>
      </c>
      <c r="G294" s="394" t="s">
        <v>24</v>
      </c>
      <c r="H294" s="397" t="s">
        <v>32</v>
      </c>
      <c r="I294" s="397" t="s">
        <v>23</v>
      </c>
      <c r="J294" s="397" t="s">
        <v>34</v>
      </c>
      <c r="K294" s="398" t="s">
        <v>33</v>
      </c>
    </row>
    <row r="295" spans="3:11" ht="15.6">
      <c r="C295" s="391" t="s">
        <v>1334</v>
      </c>
      <c r="D295" s="393" t="s">
        <v>32</v>
      </c>
      <c r="E295" s="394" t="s">
        <v>841</v>
      </c>
      <c r="F295" s="394" t="s">
        <v>20</v>
      </c>
      <c r="G295" s="394" t="s">
        <v>23</v>
      </c>
      <c r="H295" s="397" t="s">
        <v>24</v>
      </c>
      <c r="I295" s="397" t="s">
        <v>272</v>
      </c>
      <c r="J295" s="397" t="s">
        <v>34</v>
      </c>
      <c r="K295" s="398" t="s">
        <v>33</v>
      </c>
    </row>
    <row r="296" spans="3:11" ht="15.6">
      <c r="C296" s="391" t="s">
        <v>1333</v>
      </c>
      <c r="D296" s="393" t="s">
        <v>31</v>
      </c>
      <c r="E296" s="394" t="s">
        <v>841</v>
      </c>
      <c r="F296" s="394" t="s">
        <v>20</v>
      </c>
      <c r="G296" s="394" t="s">
        <v>23</v>
      </c>
      <c r="H296" s="397" t="s">
        <v>24</v>
      </c>
      <c r="I296" s="397" t="s">
        <v>272</v>
      </c>
      <c r="J296" s="397" t="s">
        <v>34</v>
      </c>
      <c r="K296" s="398" t="s">
        <v>33</v>
      </c>
    </row>
    <row r="297" spans="3:11" ht="15.6">
      <c r="C297" s="391" t="s">
        <v>1332</v>
      </c>
      <c r="D297" s="393" t="s">
        <v>31</v>
      </c>
      <c r="E297" s="394" t="s">
        <v>272</v>
      </c>
      <c r="F297" s="394" t="s">
        <v>20</v>
      </c>
      <c r="G297" s="394" t="s">
        <v>24</v>
      </c>
      <c r="H297" s="397" t="s">
        <v>32</v>
      </c>
      <c r="I297" s="397" t="s">
        <v>23</v>
      </c>
      <c r="J297" s="397" t="s">
        <v>34</v>
      </c>
      <c r="K297" s="398" t="s">
        <v>33</v>
      </c>
    </row>
    <row r="298" spans="3:11" ht="15.6">
      <c r="C298" s="391" t="s">
        <v>1331</v>
      </c>
      <c r="D298" s="393" t="s">
        <v>31</v>
      </c>
      <c r="E298" s="394" t="s">
        <v>841</v>
      </c>
      <c r="F298" s="394" t="s">
        <v>20</v>
      </c>
      <c r="G298" s="394" t="s">
        <v>23</v>
      </c>
      <c r="H298" s="397" t="s">
        <v>24</v>
      </c>
      <c r="I298" s="397" t="s">
        <v>272</v>
      </c>
      <c r="J298" s="397" t="s">
        <v>34</v>
      </c>
      <c r="K298" s="398" t="s">
        <v>32</v>
      </c>
    </row>
    <row r="299" spans="3:11" ht="15.6">
      <c r="C299" s="391" t="s">
        <v>1330</v>
      </c>
      <c r="D299" s="393" t="s">
        <v>31</v>
      </c>
      <c r="E299" s="394" t="s">
        <v>841</v>
      </c>
      <c r="F299" s="394" t="s">
        <v>20</v>
      </c>
      <c r="G299" s="394" t="s">
        <v>23</v>
      </c>
      <c r="H299" s="397" t="s">
        <v>24</v>
      </c>
      <c r="I299" s="397" t="s">
        <v>272</v>
      </c>
      <c r="J299" s="397" t="s">
        <v>32</v>
      </c>
      <c r="K299" s="398" t="s">
        <v>33</v>
      </c>
    </row>
    <row r="300" spans="3:11" ht="15.6">
      <c r="C300" s="391" t="s">
        <v>1329</v>
      </c>
      <c r="D300" s="393" t="s">
        <v>22</v>
      </c>
      <c r="E300" s="394" t="s">
        <v>841</v>
      </c>
      <c r="F300" s="394" t="s">
        <v>20</v>
      </c>
      <c r="G300" s="394" t="s">
        <v>24</v>
      </c>
      <c r="H300" s="397" t="s">
        <v>32</v>
      </c>
      <c r="I300" s="397" t="s">
        <v>31</v>
      </c>
      <c r="J300" s="397" t="s">
        <v>34</v>
      </c>
      <c r="K300" s="398" t="s">
        <v>33</v>
      </c>
    </row>
    <row r="301" spans="3:11" ht="15.6">
      <c r="C301" s="391" t="s">
        <v>1328</v>
      </c>
      <c r="D301" s="393" t="s">
        <v>22</v>
      </c>
      <c r="E301" s="394" t="s">
        <v>841</v>
      </c>
      <c r="F301" s="394" t="s">
        <v>20</v>
      </c>
      <c r="G301" s="394" t="s">
        <v>24</v>
      </c>
      <c r="H301" s="397" t="s">
        <v>32</v>
      </c>
      <c r="I301" s="397" t="s">
        <v>272</v>
      </c>
      <c r="J301" s="397" t="s">
        <v>34</v>
      </c>
      <c r="K301" s="398" t="s">
        <v>33</v>
      </c>
    </row>
    <row r="302" spans="3:11" ht="15.6">
      <c r="C302" s="391" t="s">
        <v>1327</v>
      </c>
      <c r="D302" s="393" t="s">
        <v>22</v>
      </c>
      <c r="E302" s="394" t="s">
        <v>841</v>
      </c>
      <c r="F302" s="394" t="s">
        <v>20</v>
      </c>
      <c r="G302" s="394" t="s">
        <v>24</v>
      </c>
      <c r="H302" s="397" t="s">
        <v>31</v>
      </c>
      <c r="I302" s="397" t="s">
        <v>272</v>
      </c>
      <c r="J302" s="397" t="s">
        <v>34</v>
      </c>
      <c r="K302" s="398" t="s">
        <v>33</v>
      </c>
    </row>
    <row r="303" spans="3:11" ht="15.6">
      <c r="C303" s="391" t="s">
        <v>1326</v>
      </c>
      <c r="D303" s="393" t="s">
        <v>22</v>
      </c>
      <c r="E303" s="394" t="s">
        <v>272</v>
      </c>
      <c r="F303" s="394" t="s">
        <v>20</v>
      </c>
      <c r="G303" s="394" t="s">
        <v>24</v>
      </c>
      <c r="H303" s="397" t="s">
        <v>32</v>
      </c>
      <c r="I303" s="397" t="s">
        <v>31</v>
      </c>
      <c r="J303" s="397" t="s">
        <v>34</v>
      </c>
      <c r="K303" s="398" t="s">
        <v>33</v>
      </c>
    </row>
    <row r="304" spans="3:11" ht="15.6">
      <c r="C304" s="391" t="s">
        <v>1325</v>
      </c>
      <c r="D304" s="393" t="s">
        <v>22</v>
      </c>
      <c r="E304" s="394" t="s">
        <v>841</v>
      </c>
      <c r="F304" s="394" t="s">
        <v>20</v>
      </c>
      <c r="G304" s="394" t="s">
        <v>24</v>
      </c>
      <c r="H304" s="397" t="s">
        <v>31</v>
      </c>
      <c r="I304" s="397" t="s">
        <v>272</v>
      </c>
      <c r="J304" s="397" t="s">
        <v>34</v>
      </c>
      <c r="K304" s="398" t="s">
        <v>32</v>
      </c>
    </row>
    <row r="305" spans="3:11" ht="15.6">
      <c r="C305" s="391" t="s">
        <v>1324</v>
      </c>
      <c r="D305" s="393" t="s">
        <v>22</v>
      </c>
      <c r="E305" s="394" t="s">
        <v>841</v>
      </c>
      <c r="F305" s="394" t="s">
        <v>20</v>
      </c>
      <c r="G305" s="394" t="s">
        <v>24</v>
      </c>
      <c r="H305" s="397" t="s">
        <v>31</v>
      </c>
      <c r="I305" s="397" t="s">
        <v>272</v>
      </c>
      <c r="J305" s="397" t="s">
        <v>32</v>
      </c>
      <c r="K305" s="398" t="s">
        <v>33</v>
      </c>
    </row>
    <row r="306" spans="3:11" ht="15.6">
      <c r="C306" s="391" t="s">
        <v>1323</v>
      </c>
      <c r="D306" s="393" t="s">
        <v>22</v>
      </c>
      <c r="E306" s="394" t="s">
        <v>841</v>
      </c>
      <c r="F306" s="394" t="s">
        <v>20</v>
      </c>
      <c r="G306" s="394" t="s">
        <v>24</v>
      </c>
      <c r="H306" s="397" t="s">
        <v>32</v>
      </c>
      <c r="I306" s="397" t="s">
        <v>23</v>
      </c>
      <c r="J306" s="397" t="s">
        <v>34</v>
      </c>
      <c r="K306" s="398" t="s">
        <v>33</v>
      </c>
    </row>
    <row r="307" spans="3:11" ht="15.6">
      <c r="C307" s="391" t="s">
        <v>1322</v>
      </c>
      <c r="D307" s="393" t="s">
        <v>22</v>
      </c>
      <c r="E307" s="394" t="s">
        <v>841</v>
      </c>
      <c r="F307" s="394" t="s">
        <v>20</v>
      </c>
      <c r="G307" s="394" t="s">
        <v>23</v>
      </c>
      <c r="H307" s="397" t="s">
        <v>24</v>
      </c>
      <c r="I307" s="397" t="s">
        <v>31</v>
      </c>
      <c r="J307" s="397" t="s">
        <v>34</v>
      </c>
      <c r="K307" s="398" t="s">
        <v>33</v>
      </c>
    </row>
    <row r="308" spans="3:11" ht="15.6">
      <c r="C308" s="391" t="s">
        <v>1321</v>
      </c>
      <c r="D308" s="393" t="s">
        <v>22</v>
      </c>
      <c r="E308" s="394" t="s">
        <v>32</v>
      </c>
      <c r="F308" s="394" t="s">
        <v>20</v>
      </c>
      <c r="G308" s="394" t="s">
        <v>23</v>
      </c>
      <c r="H308" s="397" t="s">
        <v>24</v>
      </c>
      <c r="I308" s="397" t="s">
        <v>31</v>
      </c>
      <c r="J308" s="397" t="s">
        <v>34</v>
      </c>
      <c r="K308" s="398" t="s">
        <v>33</v>
      </c>
    </row>
    <row r="309" spans="3:11" ht="15.6">
      <c r="C309" s="391" t="s">
        <v>1320</v>
      </c>
      <c r="D309" s="393" t="s">
        <v>22</v>
      </c>
      <c r="E309" s="394" t="s">
        <v>841</v>
      </c>
      <c r="F309" s="394" t="s">
        <v>20</v>
      </c>
      <c r="G309" s="394" t="s">
        <v>23</v>
      </c>
      <c r="H309" s="397" t="s">
        <v>24</v>
      </c>
      <c r="I309" s="397" t="s">
        <v>31</v>
      </c>
      <c r="J309" s="397" t="s">
        <v>34</v>
      </c>
      <c r="K309" s="398" t="s">
        <v>32</v>
      </c>
    </row>
    <row r="310" spans="3:11" ht="15.6">
      <c r="C310" s="391" t="s">
        <v>1319</v>
      </c>
      <c r="D310" s="393" t="s">
        <v>22</v>
      </c>
      <c r="E310" s="394" t="s">
        <v>841</v>
      </c>
      <c r="F310" s="394" t="s">
        <v>20</v>
      </c>
      <c r="G310" s="394" t="s">
        <v>23</v>
      </c>
      <c r="H310" s="397" t="s">
        <v>24</v>
      </c>
      <c r="I310" s="397" t="s">
        <v>31</v>
      </c>
      <c r="J310" s="397" t="s">
        <v>32</v>
      </c>
      <c r="K310" s="398" t="s">
        <v>33</v>
      </c>
    </row>
    <row r="311" spans="3:11" ht="15.6">
      <c r="C311" s="391" t="s">
        <v>1318</v>
      </c>
      <c r="D311" s="393" t="s">
        <v>22</v>
      </c>
      <c r="E311" s="394" t="s">
        <v>841</v>
      </c>
      <c r="F311" s="394" t="s">
        <v>20</v>
      </c>
      <c r="G311" s="394" t="s">
        <v>23</v>
      </c>
      <c r="H311" s="397" t="s">
        <v>24</v>
      </c>
      <c r="I311" s="397" t="s">
        <v>272</v>
      </c>
      <c r="J311" s="397" t="s">
        <v>34</v>
      </c>
      <c r="K311" s="398" t="s">
        <v>33</v>
      </c>
    </row>
    <row r="312" spans="3:11" ht="15.6">
      <c r="C312" s="391" t="s">
        <v>1317</v>
      </c>
      <c r="D312" s="393" t="s">
        <v>22</v>
      </c>
      <c r="E312" s="394" t="s">
        <v>272</v>
      </c>
      <c r="F312" s="394" t="s">
        <v>20</v>
      </c>
      <c r="G312" s="394" t="s">
        <v>24</v>
      </c>
      <c r="H312" s="397" t="s">
        <v>32</v>
      </c>
      <c r="I312" s="397" t="s">
        <v>23</v>
      </c>
      <c r="J312" s="397" t="s">
        <v>34</v>
      </c>
      <c r="K312" s="398" t="s">
        <v>33</v>
      </c>
    </row>
    <row r="313" spans="3:11" ht="15.6">
      <c r="C313" s="391" t="s">
        <v>1316</v>
      </c>
      <c r="D313" s="393" t="s">
        <v>22</v>
      </c>
      <c r="E313" s="394" t="s">
        <v>841</v>
      </c>
      <c r="F313" s="394" t="s">
        <v>20</v>
      </c>
      <c r="G313" s="394" t="s">
        <v>23</v>
      </c>
      <c r="H313" s="397" t="s">
        <v>24</v>
      </c>
      <c r="I313" s="397" t="s">
        <v>272</v>
      </c>
      <c r="J313" s="397" t="s">
        <v>34</v>
      </c>
      <c r="K313" s="398" t="s">
        <v>32</v>
      </c>
    </row>
    <row r="314" spans="3:11" ht="15.6">
      <c r="C314" s="391" t="s">
        <v>1315</v>
      </c>
      <c r="D314" s="393" t="s">
        <v>22</v>
      </c>
      <c r="E314" s="394" t="s">
        <v>841</v>
      </c>
      <c r="F314" s="394" t="s">
        <v>20</v>
      </c>
      <c r="G314" s="394" t="s">
        <v>23</v>
      </c>
      <c r="H314" s="397" t="s">
        <v>24</v>
      </c>
      <c r="I314" s="397" t="s">
        <v>272</v>
      </c>
      <c r="J314" s="397" t="s">
        <v>32</v>
      </c>
      <c r="K314" s="398" t="s">
        <v>33</v>
      </c>
    </row>
    <row r="315" spans="3:11" ht="15.6">
      <c r="C315" s="391" t="s">
        <v>1314</v>
      </c>
      <c r="D315" s="393" t="s">
        <v>22</v>
      </c>
      <c r="E315" s="394" t="s">
        <v>272</v>
      </c>
      <c r="F315" s="394" t="s">
        <v>20</v>
      </c>
      <c r="G315" s="394" t="s">
        <v>23</v>
      </c>
      <c r="H315" s="397" t="s">
        <v>24</v>
      </c>
      <c r="I315" s="397" t="s">
        <v>31</v>
      </c>
      <c r="J315" s="397" t="s">
        <v>34</v>
      </c>
      <c r="K315" s="398" t="s">
        <v>33</v>
      </c>
    </row>
    <row r="316" spans="3:11" ht="15.6">
      <c r="C316" s="391" t="s">
        <v>1313</v>
      </c>
      <c r="D316" s="393" t="s">
        <v>31</v>
      </c>
      <c r="E316" s="394" t="s">
        <v>841</v>
      </c>
      <c r="F316" s="394" t="s">
        <v>20</v>
      </c>
      <c r="G316" s="394" t="s">
        <v>23</v>
      </c>
      <c r="H316" s="397" t="s">
        <v>24</v>
      </c>
      <c r="I316" s="397" t="s">
        <v>272</v>
      </c>
      <c r="J316" s="397" t="s">
        <v>34</v>
      </c>
      <c r="K316" s="398" t="s">
        <v>22</v>
      </c>
    </row>
    <row r="317" spans="3:11" ht="15.6">
      <c r="C317" s="391" t="s">
        <v>1312</v>
      </c>
      <c r="D317" s="393" t="s">
        <v>31</v>
      </c>
      <c r="E317" s="394" t="s">
        <v>841</v>
      </c>
      <c r="F317" s="394" t="s">
        <v>20</v>
      </c>
      <c r="G317" s="394" t="s">
        <v>23</v>
      </c>
      <c r="H317" s="397" t="s">
        <v>24</v>
      </c>
      <c r="I317" s="397" t="s">
        <v>272</v>
      </c>
      <c r="J317" s="397" t="s">
        <v>22</v>
      </c>
      <c r="K317" s="398" t="s">
        <v>33</v>
      </c>
    </row>
    <row r="318" spans="3:11" ht="15.6">
      <c r="C318" s="391" t="s">
        <v>1311</v>
      </c>
      <c r="D318" s="393" t="s">
        <v>22</v>
      </c>
      <c r="E318" s="394" t="s">
        <v>272</v>
      </c>
      <c r="F318" s="394" t="s">
        <v>20</v>
      </c>
      <c r="G318" s="394" t="s">
        <v>23</v>
      </c>
      <c r="H318" s="397" t="s">
        <v>24</v>
      </c>
      <c r="I318" s="397" t="s">
        <v>31</v>
      </c>
      <c r="J318" s="397" t="s">
        <v>34</v>
      </c>
      <c r="K318" s="398" t="s">
        <v>32</v>
      </c>
    </row>
    <row r="319" spans="3:11" ht="15.6">
      <c r="C319" s="391" t="s">
        <v>1310</v>
      </c>
      <c r="D319" s="393" t="s">
        <v>22</v>
      </c>
      <c r="E319" s="394" t="s">
        <v>272</v>
      </c>
      <c r="F319" s="394" t="s">
        <v>20</v>
      </c>
      <c r="G319" s="394" t="s">
        <v>23</v>
      </c>
      <c r="H319" s="397" t="s">
        <v>24</v>
      </c>
      <c r="I319" s="397" t="s">
        <v>31</v>
      </c>
      <c r="J319" s="397" t="s">
        <v>32</v>
      </c>
      <c r="K319" s="398" t="s">
        <v>33</v>
      </c>
    </row>
    <row r="320" spans="3:11" ht="15.6">
      <c r="C320" s="391" t="s">
        <v>1309</v>
      </c>
      <c r="D320" s="393" t="s">
        <v>31</v>
      </c>
      <c r="E320" s="394" t="s">
        <v>841</v>
      </c>
      <c r="F320" s="394" t="s">
        <v>20</v>
      </c>
      <c r="G320" s="394" t="s">
        <v>23</v>
      </c>
      <c r="H320" s="397" t="s">
        <v>24</v>
      </c>
      <c r="I320" s="397" t="s">
        <v>272</v>
      </c>
      <c r="J320" s="397" t="s">
        <v>22</v>
      </c>
      <c r="K320" s="398" t="s">
        <v>32</v>
      </c>
    </row>
    <row r="321" spans="3:11" ht="15.6">
      <c r="C321" s="391" t="s">
        <v>1308</v>
      </c>
      <c r="D321" s="393" t="s">
        <v>32</v>
      </c>
      <c r="E321" s="394" t="s">
        <v>841</v>
      </c>
      <c r="F321" s="394" t="s">
        <v>20</v>
      </c>
      <c r="G321" s="394" t="s">
        <v>25</v>
      </c>
      <c r="H321" s="397" t="s">
        <v>24</v>
      </c>
      <c r="I321" s="397" t="s">
        <v>31</v>
      </c>
      <c r="J321" s="397" t="s">
        <v>34</v>
      </c>
      <c r="K321" s="398" t="s">
        <v>33</v>
      </c>
    </row>
    <row r="322" spans="3:11" ht="15.6">
      <c r="C322" s="391" t="s">
        <v>1307</v>
      </c>
      <c r="D322" s="393" t="s">
        <v>32</v>
      </c>
      <c r="E322" s="394" t="s">
        <v>841</v>
      </c>
      <c r="F322" s="394" t="s">
        <v>20</v>
      </c>
      <c r="G322" s="394" t="s">
        <v>25</v>
      </c>
      <c r="H322" s="397" t="s">
        <v>24</v>
      </c>
      <c r="I322" s="397" t="s">
        <v>272</v>
      </c>
      <c r="J322" s="397" t="s">
        <v>34</v>
      </c>
      <c r="K322" s="398" t="s">
        <v>33</v>
      </c>
    </row>
    <row r="323" spans="3:11" ht="15.6">
      <c r="C323" s="391" t="s">
        <v>1306</v>
      </c>
      <c r="D323" s="393" t="s">
        <v>31</v>
      </c>
      <c r="E323" s="394" t="s">
        <v>841</v>
      </c>
      <c r="F323" s="394" t="s">
        <v>20</v>
      </c>
      <c r="G323" s="394" t="s">
        <v>25</v>
      </c>
      <c r="H323" s="397" t="s">
        <v>24</v>
      </c>
      <c r="I323" s="397" t="s">
        <v>272</v>
      </c>
      <c r="J323" s="397" t="s">
        <v>34</v>
      </c>
      <c r="K323" s="398" t="s">
        <v>33</v>
      </c>
    </row>
    <row r="324" spans="3:11" ht="15.6">
      <c r="C324" s="391" t="s">
        <v>1305</v>
      </c>
      <c r="D324" s="393" t="s">
        <v>32</v>
      </c>
      <c r="E324" s="394" t="s">
        <v>272</v>
      </c>
      <c r="F324" s="394" t="s">
        <v>20</v>
      </c>
      <c r="G324" s="394" t="s">
        <v>25</v>
      </c>
      <c r="H324" s="397" t="s">
        <v>24</v>
      </c>
      <c r="I324" s="397" t="s">
        <v>31</v>
      </c>
      <c r="J324" s="397" t="s">
        <v>34</v>
      </c>
      <c r="K324" s="398" t="s">
        <v>33</v>
      </c>
    </row>
    <row r="325" spans="3:11" ht="15.6">
      <c r="C325" s="391" t="s">
        <v>1304</v>
      </c>
      <c r="D325" s="393" t="s">
        <v>31</v>
      </c>
      <c r="E325" s="394" t="s">
        <v>841</v>
      </c>
      <c r="F325" s="394" t="s">
        <v>20</v>
      </c>
      <c r="G325" s="394" t="s">
        <v>25</v>
      </c>
      <c r="H325" s="397" t="s">
        <v>24</v>
      </c>
      <c r="I325" s="397" t="s">
        <v>272</v>
      </c>
      <c r="J325" s="397" t="s">
        <v>34</v>
      </c>
      <c r="K325" s="398" t="s">
        <v>32</v>
      </c>
    </row>
    <row r="326" spans="3:11" ht="15.6">
      <c r="C326" s="391" t="s">
        <v>1303</v>
      </c>
      <c r="D326" s="393" t="s">
        <v>31</v>
      </c>
      <c r="E326" s="394" t="s">
        <v>841</v>
      </c>
      <c r="F326" s="394" t="s">
        <v>20</v>
      </c>
      <c r="G326" s="394" t="s">
        <v>25</v>
      </c>
      <c r="H326" s="397" t="s">
        <v>24</v>
      </c>
      <c r="I326" s="397" t="s">
        <v>272</v>
      </c>
      <c r="J326" s="397" t="s">
        <v>32</v>
      </c>
      <c r="K326" s="398" t="s">
        <v>33</v>
      </c>
    </row>
    <row r="327" spans="3:11" ht="15.6">
      <c r="C327" s="391" t="s">
        <v>1302</v>
      </c>
      <c r="D327" s="393" t="s">
        <v>32</v>
      </c>
      <c r="E327" s="394" t="s">
        <v>841</v>
      </c>
      <c r="F327" s="394" t="s">
        <v>20</v>
      </c>
      <c r="G327" s="394" t="s">
        <v>25</v>
      </c>
      <c r="H327" s="397" t="s">
        <v>24</v>
      </c>
      <c r="I327" s="397" t="s">
        <v>23</v>
      </c>
      <c r="J327" s="397" t="s">
        <v>34</v>
      </c>
      <c r="K327" s="398" t="s">
        <v>33</v>
      </c>
    </row>
    <row r="328" spans="3:11" ht="15.6">
      <c r="C328" s="391" t="s">
        <v>1301</v>
      </c>
      <c r="D328" s="393" t="s">
        <v>31</v>
      </c>
      <c r="E328" s="394" t="s">
        <v>841</v>
      </c>
      <c r="F328" s="394" t="s">
        <v>20</v>
      </c>
      <c r="G328" s="394" t="s">
        <v>25</v>
      </c>
      <c r="H328" s="397" t="s">
        <v>24</v>
      </c>
      <c r="I328" s="397" t="s">
        <v>23</v>
      </c>
      <c r="J328" s="397" t="s">
        <v>34</v>
      </c>
      <c r="K328" s="398" t="s">
        <v>33</v>
      </c>
    </row>
    <row r="329" spans="3:11" ht="15.6">
      <c r="C329" s="391" t="s">
        <v>1300</v>
      </c>
      <c r="D329" s="393" t="s">
        <v>31</v>
      </c>
      <c r="E329" s="394" t="s">
        <v>32</v>
      </c>
      <c r="F329" s="394" t="s">
        <v>20</v>
      </c>
      <c r="G329" s="394" t="s">
        <v>25</v>
      </c>
      <c r="H329" s="397" t="s">
        <v>24</v>
      </c>
      <c r="I329" s="397" t="s">
        <v>23</v>
      </c>
      <c r="J329" s="397" t="s">
        <v>34</v>
      </c>
      <c r="K329" s="398" t="s">
        <v>33</v>
      </c>
    </row>
    <row r="330" spans="3:11" ht="15.6">
      <c r="C330" s="391" t="s">
        <v>1299</v>
      </c>
      <c r="D330" s="393" t="s">
        <v>31</v>
      </c>
      <c r="E330" s="394" t="s">
        <v>841</v>
      </c>
      <c r="F330" s="394" t="s">
        <v>20</v>
      </c>
      <c r="G330" s="394" t="s">
        <v>25</v>
      </c>
      <c r="H330" s="397" t="s">
        <v>24</v>
      </c>
      <c r="I330" s="397" t="s">
        <v>23</v>
      </c>
      <c r="J330" s="397" t="s">
        <v>34</v>
      </c>
      <c r="K330" s="398" t="s">
        <v>32</v>
      </c>
    </row>
    <row r="331" spans="3:11" ht="15.6">
      <c r="C331" s="391" t="s">
        <v>1298</v>
      </c>
      <c r="D331" s="393" t="s">
        <v>31</v>
      </c>
      <c r="E331" s="394" t="s">
        <v>841</v>
      </c>
      <c r="F331" s="394" t="s">
        <v>20</v>
      </c>
      <c r="G331" s="394" t="s">
        <v>25</v>
      </c>
      <c r="H331" s="397" t="s">
        <v>24</v>
      </c>
      <c r="I331" s="397" t="s">
        <v>23</v>
      </c>
      <c r="J331" s="397" t="s">
        <v>32</v>
      </c>
      <c r="K331" s="398" t="s">
        <v>33</v>
      </c>
    </row>
    <row r="332" spans="3:11" ht="15.6">
      <c r="C332" s="391" t="s">
        <v>1297</v>
      </c>
      <c r="D332" s="393" t="s">
        <v>23</v>
      </c>
      <c r="E332" s="394" t="s">
        <v>841</v>
      </c>
      <c r="F332" s="394" t="s">
        <v>20</v>
      </c>
      <c r="G332" s="394" t="s">
        <v>25</v>
      </c>
      <c r="H332" s="397" t="s">
        <v>24</v>
      </c>
      <c r="I332" s="397" t="s">
        <v>272</v>
      </c>
      <c r="J332" s="397" t="s">
        <v>34</v>
      </c>
      <c r="K332" s="398" t="s">
        <v>33</v>
      </c>
    </row>
    <row r="333" spans="3:11" ht="15.6">
      <c r="C333" s="391" t="s">
        <v>1296</v>
      </c>
      <c r="D333" s="393" t="s">
        <v>32</v>
      </c>
      <c r="E333" s="394" t="s">
        <v>272</v>
      </c>
      <c r="F333" s="394" t="s">
        <v>20</v>
      </c>
      <c r="G333" s="394" t="s">
        <v>25</v>
      </c>
      <c r="H333" s="397" t="s">
        <v>24</v>
      </c>
      <c r="I333" s="397" t="s">
        <v>23</v>
      </c>
      <c r="J333" s="397" t="s">
        <v>34</v>
      </c>
      <c r="K333" s="398" t="s">
        <v>33</v>
      </c>
    </row>
    <row r="334" spans="3:11" ht="15.6">
      <c r="C334" s="391" t="s">
        <v>1295</v>
      </c>
      <c r="D334" s="393" t="s">
        <v>23</v>
      </c>
      <c r="E334" s="394" t="s">
        <v>841</v>
      </c>
      <c r="F334" s="394" t="s">
        <v>20</v>
      </c>
      <c r="G334" s="394" t="s">
        <v>25</v>
      </c>
      <c r="H334" s="397" t="s">
        <v>24</v>
      </c>
      <c r="I334" s="397" t="s">
        <v>272</v>
      </c>
      <c r="J334" s="397" t="s">
        <v>34</v>
      </c>
      <c r="K334" s="398" t="s">
        <v>32</v>
      </c>
    </row>
    <row r="335" spans="3:11" ht="15.6">
      <c r="C335" s="391" t="s">
        <v>1294</v>
      </c>
      <c r="D335" s="393" t="s">
        <v>23</v>
      </c>
      <c r="E335" s="394" t="s">
        <v>841</v>
      </c>
      <c r="F335" s="394" t="s">
        <v>20</v>
      </c>
      <c r="G335" s="394" t="s">
        <v>25</v>
      </c>
      <c r="H335" s="397" t="s">
        <v>24</v>
      </c>
      <c r="I335" s="397" t="s">
        <v>272</v>
      </c>
      <c r="J335" s="397" t="s">
        <v>32</v>
      </c>
      <c r="K335" s="398" t="s">
        <v>33</v>
      </c>
    </row>
    <row r="336" spans="3:11" ht="15.6">
      <c r="C336" s="391" t="s">
        <v>1293</v>
      </c>
      <c r="D336" s="393" t="s">
        <v>31</v>
      </c>
      <c r="E336" s="394" t="s">
        <v>272</v>
      </c>
      <c r="F336" s="394" t="s">
        <v>20</v>
      </c>
      <c r="G336" s="394" t="s">
        <v>25</v>
      </c>
      <c r="H336" s="397" t="s">
        <v>24</v>
      </c>
      <c r="I336" s="397" t="s">
        <v>23</v>
      </c>
      <c r="J336" s="397" t="s">
        <v>34</v>
      </c>
      <c r="K336" s="398" t="s">
        <v>33</v>
      </c>
    </row>
    <row r="337" spans="3:11" ht="15.6">
      <c r="C337" s="391" t="s">
        <v>1292</v>
      </c>
      <c r="D337" s="393" t="s">
        <v>31</v>
      </c>
      <c r="E337" s="394" t="s">
        <v>272</v>
      </c>
      <c r="F337" s="394" t="s">
        <v>20</v>
      </c>
      <c r="G337" s="394" t="s">
        <v>25</v>
      </c>
      <c r="H337" s="397" t="s">
        <v>24</v>
      </c>
      <c r="I337" s="397" t="s">
        <v>23</v>
      </c>
      <c r="J337" s="397" t="s">
        <v>34</v>
      </c>
      <c r="K337" s="398" t="s">
        <v>841</v>
      </c>
    </row>
    <row r="338" spans="3:11" ht="15.6">
      <c r="C338" s="391" t="s">
        <v>1291</v>
      </c>
      <c r="D338" s="393" t="s">
        <v>31</v>
      </c>
      <c r="E338" s="394" t="s">
        <v>272</v>
      </c>
      <c r="F338" s="394" t="s">
        <v>20</v>
      </c>
      <c r="G338" s="394" t="s">
        <v>25</v>
      </c>
      <c r="H338" s="397" t="s">
        <v>24</v>
      </c>
      <c r="I338" s="397" t="s">
        <v>23</v>
      </c>
      <c r="J338" s="397" t="s">
        <v>841</v>
      </c>
      <c r="K338" s="398" t="s">
        <v>33</v>
      </c>
    </row>
    <row r="339" spans="3:11" ht="15.6">
      <c r="C339" s="391" t="s">
        <v>1290</v>
      </c>
      <c r="D339" s="393" t="s">
        <v>31</v>
      </c>
      <c r="E339" s="394" t="s">
        <v>272</v>
      </c>
      <c r="F339" s="394" t="s">
        <v>20</v>
      </c>
      <c r="G339" s="394" t="s">
        <v>25</v>
      </c>
      <c r="H339" s="397" t="s">
        <v>24</v>
      </c>
      <c r="I339" s="397" t="s">
        <v>23</v>
      </c>
      <c r="J339" s="397" t="s">
        <v>34</v>
      </c>
      <c r="K339" s="398" t="s">
        <v>32</v>
      </c>
    </row>
    <row r="340" spans="3:11" ht="15.6">
      <c r="C340" s="391" t="s">
        <v>1289</v>
      </c>
      <c r="D340" s="393" t="s">
        <v>31</v>
      </c>
      <c r="E340" s="394" t="s">
        <v>272</v>
      </c>
      <c r="F340" s="394" t="s">
        <v>20</v>
      </c>
      <c r="G340" s="394" t="s">
        <v>25</v>
      </c>
      <c r="H340" s="397" t="s">
        <v>24</v>
      </c>
      <c r="I340" s="397" t="s">
        <v>23</v>
      </c>
      <c r="J340" s="397" t="s">
        <v>32</v>
      </c>
      <c r="K340" s="398" t="s">
        <v>33</v>
      </c>
    </row>
    <row r="341" spans="3:11" ht="15.6">
      <c r="C341" s="391" t="s">
        <v>1288</v>
      </c>
      <c r="D341" s="393" t="s">
        <v>31</v>
      </c>
      <c r="E341" s="394" t="s">
        <v>272</v>
      </c>
      <c r="F341" s="394" t="s">
        <v>20</v>
      </c>
      <c r="G341" s="394" t="s">
        <v>25</v>
      </c>
      <c r="H341" s="397" t="s">
        <v>24</v>
      </c>
      <c r="I341" s="397" t="s">
        <v>23</v>
      </c>
      <c r="J341" s="397" t="s">
        <v>32</v>
      </c>
      <c r="K341" s="398" t="s">
        <v>841</v>
      </c>
    </row>
    <row r="342" spans="3:11" ht="15.6">
      <c r="C342" s="391" t="s">
        <v>1287</v>
      </c>
      <c r="D342" s="393" t="s">
        <v>22</v>
      </c>
      <c r="E342" s="394" t="s">
        <v>841</v>
      </c>
      <c r="F342" s="394" t="s">
        <v>20</v>
      </c>
      <c r="G342" s="394" t="s">
        <v>24</v>
      </c>
      <c r="H342" s="397" t="s">
        <v>32</v>
      </c>
      <c r="I342" s="397" t="s">
        <v>25</v>
      </c>
      <c r="J342" s="397" t="s">
        <v>34</v>
      </c>
      <c r="K342" s="398" t="s">
        <v>33</v>
      </c>
    </row>
    <row r="343" spans="3:11" ht="15.6">
      <c r="C343" s="391" t="s">
        <v>1286</v>
      </c>
      <c r="D343" s="393" t="s">
        <v>22</v>
      </c>
      <c r="E343" s="394" t="s">
        <v>841</v>
      </c>
      <c r="F343" s="394" t="s">
        <v>20</v>
      </c>
      <c r="G343" s="394" t="s">
        <v>25</v>
      </c>
      <c r="H343" s="397" t="s">
        <v>24</v>
      </c>
      <c r="I343" s="397" t="s">
        <v>31</v>
      </c>
      <c r="J343" s="397" t="s">
        <v>34</v>
      </c>
      <c r="K343" s="398" t="s">
        <v>33</v>
      </c>
    </row>
    <row r="344" spans="3:11" ht="15.6">
      <c r="C344" s="391" t="s">
        <v>1285</v>
      </c>
      <c r="D344" s="393" t="s">
        <v>22</v>
      </c>
      <c r="E344" s="394" t="s">
        <v>32</v>
      </c>
      <c r="F344" s="394" t="s">
        <v>20</v>
      </c>
      <c r="G344" s="394" t="s">
        <v>25</v>
      </c>
      <c r="H344" s="397" t="s">
        <v>24</v>
      </c>
      <c r="I344" s="397" t="s">
        <v>31</v>
      </c>
      <c r="J344" s="397" t="s">
        <v>34</v>
      </c>
      <c r="K344" s="398" t="s">
        <v>33</v>
      </c>
    </row>
    <row r="345" spans="3:11" ht="15.6">
      <c r="C345" s="391" t="s">
        <v>1284</v>
      </c>
      <c r="D345" s="393" t="s">
        <v>22</v>
      </c>
      <c r="E345" s="394" t="s">
        <v>841</v>
      </c>
      <c r="F345" s="394" t="s">
        <v>20</v>
      </c>
      <c r="G345" s="394" t="s">
        <v>25</v>
      </c>
      <c r="H345" s="397" t="s">
        <v>24</v>
      </c>
      <c r="I345" s="397" t="s">
        <v>31</v>
      </c>
      <c r="J345" s="397" t="s">
        <v>34</v>
      </c>
      <c r="K345" s="398" t="s">
        <v>32</v>
      </c>
    </row>
    <row r="346" spans="3:11" ht="15.6">
      <c r="C346" s="391" t="s">
        <v>1283</v>
      </c>
      <c r="D346" s="393" t="s">
        <v>22</v>
      </c>
      <c r="E346" s="394" t="s">
        <v>841</v>
      </c>
      <c r="F346" s="394" t="s">
        <v>20</v>
      </c>
      <c r="G346" s="394" t="s">
        <v>25</v>
      </c>
      <c r="H346" s="397" t="s">
        <v>24</v>
      </c>
      <c r="I346" s="397" t="s">
        <v>31</v>
      </c>
      <c r="J346" s="397" t="s">
        <v>32</v>
      </c>
      <c r="K346" s="398" t="s">
        <v>33</v>
      </c>
    </row>
    <row r="347" spans="3:11" ht="15.6">
      <c r="C347" s="391" t="s">
        <v>1282</v>
      </c>
      <c r="D347" s="393" t="s">
        <v>22</v>
      </c>
      <c r="E347" s="394" t="s">
        <v>841</v>
      </c>
      <c r="F347" s="394" t="s">
        <v>20</v>
      </c>
      <c r="G347" s="394" t="s">
        <v>25</v>
      </c>
      <c r="H347" s="397" t="s">
        <v>24</v>
      </c>
      <c r="I347" s="397" t="s">
        <v>272</v>
      </c>
      <c r="J347" s="397" t="s">
        <v>34</v>
      </c>
      <c r="K347" s="398" t="s">
        <v>33</v>
      </c>
    </row>
    <row r="348" spans="3:11" ht="15.6">
      <c r="C348" s="391" t="s">
        <v>1281</v>
      </c>
      <c r="D348" s="393" t="s">
        <v>22</v>
      </c>
      <c r="E348" s="394" t="s">
        <v>272</v>
      </c>
      <c r="F348" s="394" t="s">
        <v>20</v>
      </c>
      <c r="G348" s="394" t="s">
        <v>24</v>
      </c>
      <c r="H348" s="397" t="s">
        <v>32</v>
      </c>
      <c r="I348" s="397" t="s">
        <v>25</v>
      </c>
      <c r="J348" s="397" t="s">
        <v>34</v>
      </c>
      <c r="K348" s="398" t="s">
        <v>33</v>
      </c>
    </row>
    <row r="349" spans="3:11" ht="15.6">
      <c r="C349" s="391" t="s">
        <v>1280</v>
      </c>
      <c r="D349" s="393" t="s">
        <v>22</v>
      </c>
      <c r="E349" s="394" t="s">
        <v>841</v>
      </c>
      <c r="F349" s="394" t="s">
        <v>20</v>
      </c>
      <c r="G349" s="394" t="s">
        <v>25</v>
      </c>
      <c r="H349" s="397" t="s">
        <v>24</v>
      </c>
      <c r="I349" s="397" t="s">
        <v>272</v>
      </c>
      <c r="J349" s="397" t="s">
        <v>34</v>
      </c>
      <c r="K349" s="398" t="s">
        <v>32</v>
      </c>
    </row>
    <row r="350" spans="3:11" ht="15.6">
      <c r="C350" s="391" t="s">
        <v>1279</v>
      </c>
      <c r="D350" s="393" t="s">
        <v>22</v>
      </c>
      <c r="E350" s="394" t="s">
        <v>841</v>
      </c>
      <c r="F350" s="394" t="s">
        <v>20</v>
      </c>
      <c r="G350" s="394" t="s">
        <v>25</v>
      </c>
      <c r="H350" s="397" t="s">
        <v>24</v>
      </c>
      <c r="I350" s="397" t="s">
        <v>272</v>
      </c>
      <c r="J350" s="397" t="s">
        <v>32</v>
      </c>
      <c r="K350" s="398" t="s">
        <v>33</v>
      </c>
    </row>
    <row r="351" spans="3:11" ht="15.6">
      <c r="C351" s="391" t="s">
        <v>1278</v>
      </c>
      <c r="D351" s="393" t="s">
        <v>22</v>
      </c>
      <c r="E351" s="394" t="s">
        <v>272</v>
      </c>
      <c r="F351" s="394" t="s">
        <v>20</v>
      </c>
      <c r="G351" s="394" t="s">
        <v>25</v>
      </c>
      <c r="H351" s="397" t="s">
        <v>24</v>
      </c>
      <c r="I351" s="397" t="s">
        <v>31</v>
      </c>
      <c r="J351" s="397" t="s">
        <v>34</v>
      </c>
      <c r="K351" s="398" t="s">
        <v>33</v>
      </c>
    </row>
    <row r="352" spans="3:11" ht="15.6">
      <c r="C352" s="391" t="s">
        <v>1277</v>
      </c>
      <c r="D352" s="393" t="s">
        <v>31</v>
      </c>
      <c r="E352" s="394" t="s">
        <v>841</v>
      </c>
      <c r="F352" s="394" t="s">
        <v>20</v>
      </c>
      <c r="G352" s="394" t="s">
        <v>25</v>
      </c>
      <c r="H352" s="397" t="s">
        <v>24</v>
      </c>
      <c r="I352" s="397" t="s">
        <v>272</v>
      </c>
      <c r="J352" s="397" t="s">
        <v>34</v>
      </c>
      <c r="K352" s="398" t="s">
        <v>22</v>
      </c>
    </row>
    <row r="353" spans="3:11" ht="15.6">
      <c r="C353" s="391" t="s">
        <v>1276</v>
      </c>
      <c r="D353" s="393" t="s">
        <v>31</v>
      </c>
      <c r="E353" s="394" t="s">
        <v>841</v>
      </c>
      <c r="F353" s="394" t="s">
        <v>20</v>
      </c>
      <c r="G353" s="394" t="s">
        <v>25</v>
      </c>
      <c r="H353" s="397" t="s">
        <v>24</v>
      </c>
      <c r="I353" s="397" t="s">
        <v>272</v>
      </c>
      <c r="J353" s="397" t="s">
        <v>22</v>
      </c>
      <c r="K353" s="398" t="s">
        <v>33</v>
      </c>
    </row>
    <row r="354" spans="3:11" ht="15.6">
      <c r="C354" s="391" t="s">
        <v>1275</v>
      </c>
      <c r="D354" s="393" t="s">
        <v>22</v>
      </c>
      <c r="E354" s="394" t="s">
        <v>272</v>
      </c>
      <c r="F354" s="394" t="s">
        <v>20</v>
      </c>
      <c r="G354" s="394" t="s">
        <v>25</v>
      </c>
      <c r="H354" s="397" t="s">
        <v>24</v>
      </c>
      <c r="I354" s="397" t="s">
        <v>31</v>
      </c>
      <c r="J354" s="397" t="s">
        <v>34</v>
      </c>
      <c r="K354" s="398" t="s">
        <v>32</v>
      </c>
    </row>
    <row r="355" spans="3:11" ht="15.6">
      <c r="C355" s="391" t="s">
        <v>1274</v>
      </c>
      <c r="D355" s="393" t="s">
        <v>22</v>
      </c>
      <c r="E355" s="394" t="s">
        <v>272</v>
      </c>
      <c r="F355" s="394" t="s">
        <v>20</v>
      </c>
      <c r="G355" s="394" t="s">
        <v>25</v>
      </c>
      <c r="H355" s="397" t="s">
        <v>24</v>
      </c>
      <c r="I355" s="397" t="s">
        <v>31</v>
      </c>
      <c r="J355" s="397" t="s">
        <v>32</v>
      </c>
      <c r="K355" s="398" t="s">
        <v>33</v>
      </c>
    </row>
    <row r="356" spans="3:11" ht="15.6">
      <c r="C356" s="391" t="s">
        <v>1273</v>
      </c>
      <c r="D356" s="393" t="s">
        <v>31</v>
      </c>
      <c r="E356" s="394" t="s">
        <v>841</v>
      </c>
      <c r="F356" s="394" t="s">
        <v>20</v>
      </c>
      <c r="G356" s="394" t="s">
        <v>25</v>
      </c>
      <c r="H356" s="397" t="s">
        <v>24</v>
      </c>
      <c r="I356" s="397" t="s">
        <v>272</v>
      </c>
      <c r="J356" s="397" t="s">
        <v>22</v>
      </c>
      <c r="K356" s="398" t="s">
        <v>32</v>
      </c>
    </row>
    <row r="357" spans="3:11" ht="15.6">
      <c r="C357" s="391" t="s">
        <v>1272</v>
      </c>
      <c r="D357" s="393" t="s">
        <v>22</v>
      </c>
      <c r="E357" s="394" t="s">
        <v>841</v>
      </c>
      <c r="F357" s="394" t="s">
        <v>20</v>
      </c>
      <c r="G357" s="394" t="s">
        <v>25</v>
      </c>
      <c r="H357" s="397" t="s">
        <v>24</v>
      </c>
      <c r="I357" s="397" t="s">
        <v>23</v>
      </c>
      <c r="J357" s="397" t="s">
        <v>34</v>
      </c>
      <c r="K357" s="398" t="s">
        <v>33</v>
      </c>
    </row>
    <row r="358" spans="3:11" ht="15.6">
      <c r="C358" s="391" t="s">
        <v>1271</v>
      </c>
      <c r="D358" s="393" t="s">
        <v>22</v>
      </c>
      <c r="E358" s="394" t="s">
        <v>32</v>
      </c>
      <c r="F358" s="394" t="s">
        <v>20</v>
      </c>
      <c r="G358" s="394" t="s">
        <v>25</v>
      </c>
      <c r="H358" s="397" t="s">
        <v>24</v>
      </c>
      <c r="I358" s="397" t="s">
        <v>23</v>
      </c>
      <c r="J358" s="397" t="s">
        <v>34</v>
      </c>
      <c r="K358" s="398" t="s">
        <v>33</v>
      </c>
    </row>
    <row r="359" spans="3:11" ht="15.6">
      <c r="C359" s="391" t="s">
        <v>1270</v>
      </c>
      <c r="D359" s="393" t="s">
        <v>22</v>
      </c>
      <c r="E359" s="394" t="s">
        <v>841</v>
      </c>
      <c r="F359" s="394" t="s">
        <v>20</v>
      </c>
      <c r="G359" s="394" t="s">
        <v>25</v>
      </c>
      <c r="H359" s="397" t="s">
        <v>24</v>
      </c>
      <c r="I359" s="397" t="s">
        <v>23</v>
      </c>
      <c r="J359" s="397" t="s">
        <v>34</v>
      </c>
      <c r="K359" s="398" t="s">
        <v>32</v>
      </c>
    </row>
    <row r="360" spans="3:11" ht="15.6">
      <c r="C360" s="391" t="s">
        <v>1269</v>
      </c>
      <c r="D360" s="393" t="s">
        <v>22</v>
      </c>
      <c r="E360" s="394" t="s">
        <v>841</v>
      </c>
      <c r="F360" s="394" t="s">
        <v>20</v>
      </c>
      <c r="G360" s="394" t="s">
        <v>25</v>
      </c>
      <c r="H360" s="397" t="s">
        <v>24</v>
      </c>
      <c r="I360" s="397" t="s">
        <v>23</v>
      </c>
      <c r="J360" s="397" t="s">
        <v>32</v>
      </c>
      <c r="K360" s="398" t="s">
        <v>33</v>
      </c>
    </row>
    <row r="361" spans="3:11" ht="15.6">
      <c r="C361" s="391" t="s">
        <v>1268</v>
      </c>
      <c r="D361" s="393" t="s">
        <v>31</v>
      </c>
      <c r="E361" s="394" t="s">
        <v>22</v>
      </c>
      <c r="F361" s="394" t="s">
        <v>20</v>
      </c>
      <c r="G361" s="394" t="s">
        <v>25</v>
      </c>
      <c r="H361" s="397" t="s">
        <v>24</v>
      </c>
      <c r="I361" s="397" t="s">
        <v>23</v>
      </c>
      <c r="J361" s="397" t="s">
        <v>34</v>
      </c>
      <c r="K361" s="398" t="s">
        <v>33</v>
      </c>
    </row>
    <row r="362" spans="3:11" ht="15.6">
      <c r="C362" s="391" t="s">
        <v>1267</v>
      </c>
      <c r="D362" s="393" t="s">
        <v>31</v>
      </c>
      <c r="E362" s="394" t="s">
        <v>841</v>
      </c>
      <c r="F362" s="394" t="s">
        <v>20</v>
      </c>
      <c r="G362" s="394" t="s">
        <v>25</v>
      </c>
      <c r="H362" s="397" t="s">
        <v>24</v>
      </c>
      <c r="I362" s="397" t="s">
        <v>23</v>
      </c>
      <c r="J362" s="397" t="s">
        <v>34</v>
      </c>
      <c r="K362" s="398" t="s">
        <v>22</v>
      </c>
    </row>
    <row r="363" spans="3:11" ht="15.6">
      <c r="C363" s="391" t="s">
        <v>1266</v>
      </c>
      <c r="D363" s="393" t="s">
        <v>31</v>
      </c>
      <c r="E363" s="394" t="s">
        <v>841</v>
      </c>
      <c r="F363" s="394" t="s">
        <v>20</v>
      </c>
      <c r="G363" s="394" t="s">
        <v>25</v>
      </c>
      <c r="H363" s="397" t="s">
        <v>24</v>
      </c>
      <c r="I363" s="397" t="s">
        <v>23</v>
      </c>
      <c r="J363" s="397" t="s">
        <v>22</v>
      </c>
      <c r="K363" s="398" t="s">
        <v>33</v>
      </c>
    </row>
    <row r="364" spans="3:11" ht="15.6">
      <c r="C364" s="391" t="s">
        <v>1265</v>
      </c>
      <c r="D364" s="393" t="s">
        <v>31</v>
      </c>
      <c r="E364" s="394" t="s">
        <v>22</v>
      </c>
      <c r="F364" s="394" t="s">
        <v>20</v>
      </c>
      <c r="G364" s="394" t="s">
        <v>25</v>
      </c>
      <c r="H364" s="397" t="s">
        <v>24</v>
      </c>
      <c r="I364" s="397" t="s">
        <v>23</v>
      </c>
      <c r="J364" s="397" t="s">
        <v>34</v>
      </c>
      <c r="K364" s="398" t="s">
        <v>32</v>
      </c>
    </row>
    <row r="365" spans="3:11" ht="15.6">
      <c r="C365" s="391" t="s">
        <v>1264</v>
      </c>
      <c r="D365" s="393" t="s">
        <v>31</v>
      </c>
      <c r="E365" s="394" t="s">
        <v>22</v>
      </c>
      <c r="F365" s="394" t="s">
        <v>20</v>
      </c>
      <c r="G365" s="394" t="s">
        <v>25</v>
      </c>
      <c r="H365" s="397" t="s">
        <v>24</v>
      </c>
      <c r="I365" s="397" t="s">
        <v>23</v>
      </c>
      <c r="J365" s="397" t="s">
        <v>32</v>
      </c>
      <c r="K365" s="398" t="s">
        <v>33</v>
      </c>
    </row>
    <row r="366" spans="3:11" ht="15.6">
      <c r="C366" s="391" t="s">
        <v>1263</v>
      </c>
      <c r="D366" s="393" t="s">
        <v>31</v>
      </c>
      <c r="E366" s="394" t="s">
        <v>841</v>
      </c>
      <c r="F366" s="394" t="s">
        <v>20</v>
      </c>
      <c r="G366" s="394" t="s">
        <v>25</v>
      </c>
      <c r="H366" s="397" t="s">
        <v>24</v>
      </c>
      <c r="I366" s="397" t="s">
        <v>23</v>
      </c>
      <c r="J366" s="397" t="s">
        <v>22</v>
      </c>
      <c r="K366" s="398" t="s">
        <v>32</v>
      </c>
    </row>
    <row r="367" spans="3:11" ht="15.6">
      <c r="C367" s="391" t="s">
        <v>1262</v>
      </c>
      <c r="D367" s="393" t="s">
        <v>22</v>
      </c>
      <c r="E367" s="394" t="s">
        <v>272</v>
      </c>
      <c r="F367" s="394" t="s">
        <v>20</v>
      </c>
      <c r="G367" s="394" t="s">
        <v>25</v>
      </c>
      <c r="H367" s="397" t="s">
        <v>24</v>
      </c>
      <c r="I367" s="397" t="s">
        <v>23</v>
      </c>
      <c r="J367" s="397" t="s">
        <v>34</v>
      </c>
      <c r="K367" s="398" t="s">
        <v>33</v>
      </c>
    </row>
    <row r="368" spans="3:11" ht="15.6">
      <c r="C368" s="391" t="s">
        <v>1261</v>
      </c>
      <c r="D368" s="393" t="s">
        <v>22</v>
      </c>
      <c r="E368" s="394" t="s">
        <v>272</v>
      </c>
      <c r="F368" s="394" t="s">
        <v>20</v>
      </c>
      <c r="G368" s="394" t="s">
        <v>25</v>
      </c>
      <c r="H368" s="397" t="s">
        <v>24</v>
      </c>
      <c r="I368" s="397" t="s">
        <v>23</v>
      </c>
      <c r="J368" s="397" t="s">
        <v>34</v>
      </c>
      <c r="K368" s="398" t="s">
        <v>841</v>
      </c>
    </row>
    <row r="369" spans="3:11" ht="15.6">
      <c r="C369" s="391" t="s">
        <v>1260</v>
      </c>
      <c r="D369" s="393" t="s">
        <v>22</v>
      </c>
      <c r="E369" s="394" t="s">
        <v>272</v>
      </c>
      <c r="F369" s="394" t="s">
        <v>20</v>
      </c>
      <c r="G369" s="394" t="s">
        <v>25</v>
      </c>
      <c r="H369" s="397" t="s">
        <v>24</v>
      </c>
      <c r="I369" s="397" t="s">
        <v>23</v>
      </c>
      <c r="J369" s="397" t="s">
        <v>841</v>
      </c>
      <c r="K369" s="398" t="s">
        <v>33</v>
      </c>
    </row>
    <row r="370" spans="3:11" ht="15.6">
      <c r="C370" s="391" t="s">
        <v>1259</v>
      </c>
      <c r="D370" s="393" t="s">
        <v>22</v>
      </c>
      <c r="E370" s="394" t="s">
        <v>272</v>
      </c>
      <c r="F370" s="394" t="s">
        <v>20</v>
      </c>
      <c r="G370" s="394" t="s">
        <v>25</v>
      </c>
      <c r="H370" s="397" t="s">
        <v>24</v>
      </c>
      <c r="I370" s="397" t="s">
        <v>23</v>
      </c>
      <c r="J370" s="397" t="s">
        <v>34</v>
      </c>
      <c r="K370" s="398" t="s">
        <v>32</v>
      </c>
    </row>
    <row r="371" spans="3:11" ht="15.6">
      <c r="C371" s="391" t="s">
        <v>1258</v>
      </c>
      <c r="D371" s="393" t="s">
        <v>22</v>
      </c>
      <c r="E371" s="394" t="s">
        <v>272</v>
      </c>
      <c r="F371" s="394" t="s">
        <v>20</v>
      </c>
      <c r="G371" s="394" t="s">
        <v>25</v>
      </c>
      <c r="H371" s="397" t="s">
        <v>24</v>
      </c>
      <c r="I371" s="397" t="s">
        <v>23</v>
      </c>
      <c r="J371" s="397" t="s">
        <v>32</v>
      </c>
      <c r="K371" s="398" t="s">
        <v>33</v>
      </c>
    </row>
    <row r="372" spans="3:11" ht="15.6">
      <c r="C372" s="391" t="s">
        <v>1257</v>
      </c>
      <c r="D372" s="393" t="s">
        <v>22</v>
      </c>
      <c r="E372" s="394" t="s">
        <v>272</v>
      </c>
      <c r="F372" s="394" t="s">
        <v>20</v>
      </c>
      <c r="G372" s="394" t="s">
        <v>25</v>
      </c>
      <c r="H372" s="397" t="s">
        <v>24</v>
      </c>
      <c r="I372" s="397" t="s">
        <v>23</v>
      </c>
      <c r="J372" s="397" t="s">
        <v>32</v>
      </c>
      <c r="K372" s="398" t="s">
        <v>841</v>
      </c>
    </row>
    <row r="373" spans="3:11" ht="15.6">
      <c r="C373" s="391" t="s">
        <v>1256</v>
      </c>
      <c r="D373" s="393" t="s">
        <v>31</v>
      </c>
      <c r="E373" s="394" t="s">
        <v>272</v>
      </c>
      <c r="F373" s="394" t="s">
        <v>20</v>
      </c>
      <c r="G373" s="394" t="s">
        <v>25</v>
      </c>
      <c r="H373" s="397" t="s">
        <v>24</v>
      </c>
      <c r="I373" s="397" t="s">
        <v>23</v>
      </c>
      <c r="J373" s="397" t="s">
        <v>34</v>
      </c>
      <c r="K373" s="398" t="s">
        <v>22</v>
      </c>
    </row>
    <row r="374" spans="3:11" ht="15.6">
      <c r="C374" s="391" t="s">
        <v>1255</v>
      </c>
      <c r="D374" s="393" t="s">
        <v>31</v>
      </c>
      <c r="E374" s="394" t="s">
        <v>272</v>
      </c>
      <c r="F374" s="394" t="s">
        <v>20</v>
      </c>
      <c r="G374" s="394" t="s">
        <v>25</v>
      </c>
      <c r="H374" s="397" t="s">
        <v>24</v>
      </c>
      <c r="I374" s="397" t="s">
        <v>23</v>
      </c>
      <c r="J374" s="397" t="s">
        <v>22</v>
      </c>
      <c r="K374" s="398" t="s">
        <v>33</v>
      </c>
    </row>
    <row r="375" spans="3:11" ht="15.6">
      <c r="C375" s="391" t="s">
        <v>1254</v>
      </c>
      <c r="D375" s="393" t="s">
        <v>31</v>
      </c>
      <c r="E375" s="394" t="s">
        <v>272</v>
      </c>
      <c r="F375" s="394" t="s">
        <v>20</v>
      </c>
      <c r="G375" s="394" t="s">
        <v>25</v>
      </c>
      <c r="H375" s="397" t="s">
        <v>24</v>
      </c>
      <c r="I375" s="397" t="s">
        <v>23</v>
      </c>
      <c r="J375" s="397" t="s">
        <v>22</v>
      </c>
      <c r="K375" s="398" t="s">
        <v>841</v>
      </c>
    </row>
    <row r="376" spans="3:11" ht="15.6">
      <c r="C376" s="391" t="s">
        <v>1253</v>
      </c>
      <c r="D376" s="393" t="s">
        <v>31</v>
      </c>
      <c r="E376" s="394" t="s">
        <v>272</v>
      </c>
      <c r="F376" s="394" t="s">
        <v>20</v>
      </c>
      <c r="G376" s="394" t="s">
        <v>25</v>
      </c>
      <c r="H376" s="397" t="s">
        <v>24</v>
      </c>
      <c r="I376" s="397" t="s">
        <v>23</v>
      </c>
      <c r="J376" s="397" t="s">
        <v>22</v>
      </c>
      <c r="K376" s="398" t="s">
        <v>32</v>
      </c>
    </row>
    <row r="377" spans="3:11" ht="15.6">
      <c r="C377" s="391" t="s">
        <v>1252</v>
      </c>
      <c r="D377" s="393" t="s">
        <v>32</v>
      </c>
      <c r="E377" s="394" t="s">
        <v>841</v>
      </c>
      <c r="F377" s="394" t="s">
        <v>20</v>
      </c>
      <c r="G377" s="394" t="s">
        <v>21</v>
      </c>
      <c r="H377" s="397" t="s">
        <v>24</v>
      </c>
      <c r="I377" s="397" t="s">
        <v>31</v>
      </c>
      <c r="J377" s="397" t="s">
        <v>34</v>
      </c>
      <c r="K377" s="398" t="s">
        <v>33</v>
      </c>
    </row>
    <row r="378" spans="3:11" ht="15.6">
      <c r="C378" s="391" t="s">
        <v>1251</v>
      </c>
      <c r="D378" s="393" t="s">
        <v>32</v>
      </c>
      <c r="E378" s="394" t="s">
        <v>841</v>
      </c>
      <c r="F378" s="394" t="s">
        <v>20</v>
      </c>
      <c r="G378" s="394" t="s">
        <v>21</v>
      </c>
      <c r="H378" s="397" t="s">
        <v>24</v>
      </c>
      <c r="I378" s="397" t="s">
        <v>272</v>
      </c>
      <c r="J378" s="397" t="s">
        <v>34</v>
      </c>
      <c r="K378" s="398" t="s">
        <v>33</v>
      </c>
    </row>
    <row r="379" spans="3:11" ht="15.6">
      <c r="C379" s="391" t="s">
        <v>1250</v>
      </c>
      <c r="D379" s="393" t="s">
        <v>31</v>
      </c>
      <c r="E379" s="394" t="s">
        <v>841</v>
      </c>
      <c r="F379" s="394" t="s">
        <v>20</v>
      </c>
      <c r="G379" s="394" t="s">
        <v>21</v>
      </c>
      <c r="H379" s="397" t="s">
        <v>24</v>
      </c>
      <c r="I379" s="397" t="s">
        <v>272</v>
      </c>
      <c r="J379" s="397" t="s">
        <v>34</v>
      </c>
      <c r="K379" s="398" t="s">
        <v>33</v>
      </c>
    </row>
    <row r="380" spans="3:11" ht="15.6">
      <c r="C380" s="391" t="s">
        <v>1249</v>
      </c>
      <c r="D380" s="393" t="s">
        <v>32</v>
      </c>
      <c r="E380" s="394" t="s">
        <v>272</v>
      </c>
      <c r="F380" s="394" t="s">
        <v>20</v>
      </c>
      <c r="G380" s="394" t="s">
        <v>21</v>
      </c>
      <c r="H380" s="397" t="s">
        <v>24</v>
      </c>
      <c r="I380" s="397" t="s">
        <v>31</v>
      </c>
      <c r="J380" s="397" t="s">
        <v>34</v>
      </c>
      <c r="K380" s="398" t="s">
        <v>33</v>
      </c>
    </row>
    <row r="381" spans="3:11" ht="15.6">
      <c r="C381" s="391" t="s">
        <v>1248</v>
      </c>
      <c r="D381" s="393" t="s">
        <v>31</v>
      </c>
      <c r="E381" s="394" t="s">
        <v>841</v>
      </c>
      <c r="F381" s="394" t="s">
        <v>20</v>
      </c>
      <c r="G381" s="394" t="s">
        <v>21</v>
      </c>
      <c r="H381" s="397" t="s">
        <v>24</v>
      </c>
      <c r="I381" s="397" t="s">
        <v>272</v>
      </c>
      <c r="J381" s="397" t="s">
        <v>34</v>
      </c>
      <c r="K381" s="398" t="s">
        <v>32</v>
      </c>
    </row>
    <row r="382" spans="3:11" ht="15.6">
      <c r="C382" s="391" t="s">
        <v>1247</v>
      </c>
      <c r="D382" s="393" t="s">
        <v>31</v>
      </c>
      <c r="E382" s="394" t="s">
        <v>841</v>
      </c>
      <c r="F382" s="394" t="s">
        <v>20</v>
      </c>
      <c r="G382" s="394" t="s">
        <v>21</v>
      </c>
      <c r="H382" s="397" t="s">
        <v>24</v>
      </c>
      <c r="I382" s="397" t="s">
        <v>272</v>
      </c>
      <c r="J382" s="397" t="s">
        <v>32</v>
      </c>
      <c r="K382" s="398" t="s">
        <v>33</v>
      </c>
    </row>
    <row r="383" spans="3:11" ht="15.6">
      <c r="C383" s="391" t="s">
        <v>1246</v>
      </c>
      <c r="D383" s="393" t="s">
        <v>32</v>
      </c>
      <c r="E383" s="394" t="s">
        <v>841</v>
      </c>
      <c r="F383" s="394" t="s">
        <v>20</v>
      </c>
      <c r="G383" s="394" t="s">
        <v>21</v>
      </c>
      <c r="H383" s="397" t="s">
        <v>24</v>
      </c>
      <c r="I383" s="397" t="s">
        <v>23</v>
      </c>
      <c r="J383" s="397" t="s">
        <v>34</v>
      </c>
      <c r="K383" s="398" t="s">
        <v>33</v>
      </c>
    </row>
    <row r="384" spans="3:11" ht="15.6">
      <c r="C384" s="391" t="s">
        <v>1245</v>
      </c>
      <c r="D384" s="393" t="s">
        <v>31</v>
      </c>
      <c r="E384" s="394" t="s">
        <v>841</v>
      </c>
      <c r="F384" s="394" t="s">
        <v>20</v>
      </c>
      <c r="G384" s="394" t="s">
        <v>21</v>
      </c>
      <c r="H384" s="397" t="s">
        <v>24</v>
      </c>
      <c r="I384" s="397" t="s">
        <v>23</v>
      </c>
      <c r="J384" s="397" t="s">
        <v>34</v>
      </c>
      <c r="K384" s="398" t="s">
        <v>33</v>
      </c>
    </row>
    <row r="385" spans="3:11" ht="15.6">
      <c r="C385" s="391" t="s">
        <v>1244</v>
      </c>
      <c r="D385" s="393" t="s">
        <v>31</v>
      </c>
      <c r="E385" s="394" t="s">
        <v>32</v>
      </c>
      <c r="F385" s="394" t="s">
        <v>20</v>
      </c>
      <c r="G385" s="394" t="s">
        <v>21</v>
      </c>
      <c r="H385" s="397" t="s">
        <v>24</v>
      </c>
      <c r="I385" s="397" t="s">
        <v>23</v>
      </c>
      <c r="J385" s="397" t="s">
        <v>34</v>
      </c>
      <c r="K385" s="398" t="s">
        <v>33</v>
      </c>
    </row>
    <row r="386" spans="3:11" ht="15.6">
      <c r="C386" s="391" t="s">
        <v>1243</v>
      </c>
      <c r="D386" s="393" t="s">
        <v>31</v>
      </c>
      <c r="E386" s="394" t="s">
        <v>841</v>
      </c>
      <c r="F386" s="394" t="s">
        <v>20</v>
      </c>
      <c r="G386" s="394" t="s">
        <v>21</v>
      </c>
      <c r="H386" s="397" t="s">
        <v>24</v>
      </c>
      <c r="I386" s="397" t="s">
        <v>23</v>
      </c>
      <c r="J386" s="397" t="s">
        <v>34</v>
      </c>
      <c r="K386" s="398" t="s">
        <v>32</v>
      </c>
    </row>
    <row r="387" spans="3:11" ht="15.6">
      <c r="C387" s="391" t="s">
        <v>1242</v>
      </c>
      <c r="D387" s="393" t="s">
        <v>31</v>
      </c>
      <c r="E387" s="394" t="s">
        <v>841</v>
      </c>
      <c r="F387" s="394" t="s">
        <v>20</v>
      </c>
      <c r="G387" s="394" t="s">
        <v>21</v>
      </c>
      <c r="H387" s="397" t="s">
        <v>24</v>
      </c>
      <c r="I387" s="397" t="s">
        <v>23</v>
      </c>
      <c r="J387" s="397" t="s">
        <v>32</v>
      </c>
      <c r="K387" s="398" t="s">
        <v>33</v>
      </c>
    </row>
    <row r="388" spans="3:11" ht="15.6">
      <c r="C388" s="391" t="s">
        <v>1241</v>
      </c>
      <c r="D388" s="393" t="s">
        <v>21</v>
      </c>
      <c r="E388" s="394" t="s">
        <v>841</v>
      </c>
      <c r="F388" s="394" t="s">
        <v>20</v>
      </c>
      <c r="G388" s="394" t="s">
        <v>23</v>
      </c>
      <c r="H388" s="397" t="s">
        <v>24</v>
      </c>
      <c r="I388" s="397" t="s">
        <v>272</v>
      </c>
      <c r="J388" s="397" t="s">
        <v>34</v>
      </c>
      <c r="K388" s="398" t="s">
        <v>33</v>
      </c>
    </row>
    <row r="389" spans="3:11" ht="15.6">
      <c r="C389" s="391" t="s">
        <v>1240</v>
      </c>
      <c r="D389" s="393" t="s">
        <v>32</v>
      </c>
      <c r="E389" s="394" t="s">
        <v>272</v>
      </c>
      <c r="F389" s="394" t="s">
        <v>20</v>
      </c>
      <c r="G389" s="394" t="s">
        <v>21</v>
      </c>
      <c r="H389" s="397" t="s">
        <v>24</v>
      </c>
      <c r="I389" s="397" t="s">
        <v>23</v>
      </c>
      <c r="J389" s="397" t="s">
        <v>34</v>
      </c>
      <c r="K389" s="398" t="s">
        <v>33</v>
      </c>
    </row>
    <row r="390" spans="3:11" ht="15.6">
      <c r="C390" s="391" t="s">
        <v>1239</v>
      </c>
      <c r="D390" s="393" t="s">
        <v>21</v>
      </c>
      <c r="E390" s="394" t="s">
        <v>841</v>
      </c>
      <c r="F390" s="394" t="s">
        <v>20</v>
      </c>
      <c r="G390" s="394" t="s">
        <v>23</v>
      </c>
      <c r="H390" s="397" t="s">
        <v>24</v>
      </c>
      <c r="I390" s="397" t="s">
        <v>272</v>
      </c>
      <c r="J390" s="397" t="s">
        <v>34</v>
      </c>
      <c r="K390" s="398" t="s">
        <v>32</v>
      </c>
    </row>
    <row r="391" spans="3:11" ht="15.6">
      <c r="C391" s="391" t="s">
        <v>1238</v>
      </c>
      <c r="D391" s="393" t="s">
        <v>21</v>
      </c>
      <c r="E391" s="394" t="s">
        <v>841</v>
      </c>
      <c r="F391" s="394" t="s">
        <v>20</v>
      </c>
      <c r="G391" s="394" t="s">
        <v>23</v>
      </c>
      <c r="H391" s="397" t="s">
        <v>24</v>
      </c>
      <c r="I391" s="397" t="s">
        <v>272</v>
      </c>
      <c r="J391" s="397" t="s">
        <v>32</v>
      </c>
      <c r="K391" s="398" t="s">
        <v>33</v>
      </c>
    </row>
    <row r="392" spans="3:11" ht="15.6">
      <c r="C392" s="391" t="s">
        <v>1237</v>
      </c>
      <c r="D392" s="393" t="s">
        <v>31</v>
      </c>
      <c r="E392" s="394" t="s">
        <v>272</v>
      </c>
      <c r="F392" s="394" t="s">
        <v>20</v>
      </c>
      <c r="G392" s="394" t="s">
        <v>21</v>
      </c>
      <c r="H392" s="397" t="s">
        <v>24</v>
      </c>
      <c r="I392" s="397" t="s">
        <v>23</v>
      </c>
      <c r="J392" s="397" t="s">
        <v>34</v>
      </c>
      <c r="K392" s="398" t="s">
        <v>33</v>
      </c>
    </row>
    <row r="393" spans="3:11" ht="15.6">
      <c r="C393" s="391" t="s">
        <v>1236</v>
      </c>
      <c r="D393" s="393" t="s">
        <v>31</v>
      </c>
      <c r="E393" s="394" t="s">
        <v>272</v>
      </c>
      <c r="F393" s="394" t="s">
        <v>20</v>
      </c>
      <c r="G393" s="394" t="s">
        <v>21</v>
      </c>
      <c r="H393" s="397" t="s">
        <v>24</v>
      </c>
      <c r="I393" s="397" t="s">
        <v>23</v>
      </c>
      <c r="J393" s="397" t="s">
        <v>34</v>
      </c>
      <c r="K393" s="398" t="s">
        <v>841</v>
      </c>
    </row>
    <row r="394" spans="3:11" ht="15.6">
      <c r="C394" s="391" t="s">
        <v>1235</v>
      </c>
      <c r="D394" s="393" t="s">
        <v>31</v>
      </c>
      <c r="E394" s="394" t="s">
        <v>272</v>
      </c>
      <c r="F394" s="394" t="s">
        <v>20</v>
      </c>
      <c r="G394" s="394" t="s">
        <v>21</v>
      </c>
      <c r="H394" s="397" t="s">
        <v>24</v>
      </c>
      <c r="I394" s="397" t="s">
        <v>23</v>
      </c>
      <c r="J394" s="397" t="s">
        <v>841</v>
      </c>
      <c r="K394" s="398" t="s">
        <v>33</v>
      </c>
    </row>
    <row r="395" spans="3:11" ht="15.6">
      <c r="C395" s="391" t="s">
        <v>1234</v>
      </c>
      <c r="D395" s="393" t="s">
        <v>31</v>
      </c>
      <c r="E395" s="394" t="s">
        <v>272</v>
      </c>
      <c r="F395" s="394" t="s">
        <v>20</v>
      </c>
      <c r="G395" s="394" t="s">
        <v>21</v>
      </c>
      <c r="H395" s="397" t="s">
        <v>24</v>
      </c>
      <c r="I395" s="397" t="s">
        <v>23</v>
      </c>
      <c r="J395" s="397" t="s">
        <v>34</v>
      </c>
      <c r="K395" s="398" t="s">
        <v>32</v>
      </c>
    </row>
    <row r="396" spans="3:11" ht="15.6">
      <c r="C396" s="391" t="s">
        <v>1233</v>
      </c>
      <c r="D396" s="393" t="s">
        <v>31</v>
      </c>
      <c r="E396" s="394" t="s">
        <v>272</v>
      </c>
      <c r="F396" s="394" t="s">
        <v>20</v>
      </c>
      <c r="G396" s="394" t="s">
        <v>21</v>
      </c>
      <c r="H396" s="397" t="s">
        <v>24</v>
      </c>
      <c r="I396" s="397" t="s">
        <v>23</v>
      </c>
      <c r="J396" s="397" t="s">
        <v>32</v>
      </c>
      <c r="K396" s="398" t="s">
        <v>33</v>
      </c>
    </row>
    <row r="397" spans="3:11" ht="15.6">
      <c r="C397" s="391" t="s">
        <v>1232</v>
      </c>
      <c r="D397" s="393" t="s">
        <v>31</v>
      </c>
      <c r="E397" s="394" t="s">
        <v>272</v>
      </c>
      <c r="F397" s="394" t="s">
        <v>20</v>
      </c>
      <c r="G397" s="394" t="s">
        <v>21</v>
      </c>
      <c r="H397" s="397" t="s">
        <v>24</v>
      </c>
      <c r="I397" s="397" t="s">
        <v>23</v>
      </c>
      <c r="J397" s="397" t="s">
        <v>32</v>
      </c>
      <c r="K397" s="398" t="s">
        <v>841</v>
      </c>
    </row>
    <row r="398" spans="3:11" ht="15.6">
      <c r="C398" s="391" t="s">
        <v>1231</v>
      </c>
      <c r="D398" s="393" t="s">
        <v>22</v>
      </c>
      <c r="E398" s="394" t="s">
        <v>841</v>
      </c>
      <c r="F398" s="394" t="s">
        <v>20</v>
      </c>
      <c r="G398" s="394" t="s">
        <v>24</v>
      </c>
      <c r="H398" s="397" t="s">
        <v>32</v>
      </c>
      <c r="I398" s="397" t="s">
        <v>21</v>
      </c>
      <c r="J398" s="397" t="s">
        <v>34</v>
      </c>
      <c r="K398" s="398" t="s">
        <v>33</v>
      </c>
    </row>
    <row r="399" spans="3:11" ht="15.6">
      <c r="C399" s="391" t="s">
        <v>1230</v>
      </c>
      <c r="D399" s="393" t="s">
        <v>22</v>
      </c>
      <c r="E399" s="394" t="s">
        <v>841</v>
      </c>
      <c r="F399" s="394" t="s">
        <v>20</v>
      </c>
      <c r="G399" s="394" t="s">
        <v>21</v>
      </c>
      <c r="H399" s="397" t="s">
        <v>24</v>
      </c>
      <c r="I399" s="397" t="s">
        <v>31</v>
      </c>
      <c r="J399" s="397" t="s">
        <v>34</v>
      </c>
      <c r="K399" s="398" t="s">
        <v>33</v>
      </c>
    </row>
    <row r="400" spans="3:11" ht="15.6">
      <c r="C400" s="391" t="s">
        <v>1229</v>
      </c>
      <c r="D400" s="393" t="s">
        <v>22</v>
      </c>
      <c r="E400" s="394" t="s">
        <v>32</v>
      </c>
      <c r="F400" s="394" t="s">
        <v>20</v>
      </c>
      <c r="G400" s="394" t="s">
        <v>21</v>
      </c>
      <c r="H400" s="397" t="s">
        <v>24</v>
      </c>
      <c r="I400" s="397" t="s">
        <v>31</v>
      </c>
      <c r="J400" s="397" t="s">
        <v>34</v>
      </c>
      <c r="K400" s="398" t="s">
        <v>33</v>
      </c>
    </row>
    <row r="401" spans="3:11" ht="15.6">
      <c r="C401" s="391" t="s">
        <v>1228</v>
      </c>
      <c r="D401" s="393" t="s">
        <v>22</v>
      </c>
      <c r="E401" s="394" t="s">
        <v>841</v>
      </c>
      <c r="F401" s="394" t="s">
        <v>20</v>
      </c>
      <c r="G401" s="394" t="s">
        <v>21</v>
      </c>
      <c r="H401" s="397" t="s">
        <v>24</v>
      </c>
      <c r="I401" s="397" t="s">
        <v>31</v>
      </c>
      <c r="J401" s="397" t="s">
        <v>34</v>
      </c>
      <c r="K401" s="398" t="s">
        <v>32</v>
      </c>
    </row>
    <row r="402" spans="3:11" ht="15.6">
      <c r="C402" s="391" t="s">
        <v>1227</v>
      </c>
      <c r="D402" s="393" t="s">
        <v>22</v>
      </c>
      <c r="E402" s="394" t="s">
        <v>841</v>
      </c>
      <c r="F402" s="394" t="s">
        <v>20</v>
      </c>
      <c r="G402" s="394" t="s">
        <v>21</v>
      </c>
      <c r="H402" s="397" t="s">
        <v>24</v>
      </c>
      <c r="I402" s="397" t="s">
        <v>31</v>
      </c>
      <c r="J402" s="397" t="s">
        <v>32</v>
      </c>
      <c r="K402" s="398" t="s">
        <v>33</v>
      </c>
    </row>
    <row r="403" spans="3:11" ht="15.6">
      <c r="C403" s="391" t="s">
        <v>1226</v>
      </c>
      <c r="D403" s="393" t="s">
        <v>22</v>
      </c>
      <c r="E403" s="394" t="s">
        <v>841</v>
      </c>
      <c r="F403" s="394" t="s">
        <v>20</v>
      </c>
      <c r="G403" s="394" t="s">
        <v>21</v>
      </c>
      <c r="H403" s="397" t="s">
        <v>24</v>
      </c>
      <c r="I403" s="397" t="s">
        <v>272</v>
      </c>
      <c r="J403" s="397" t="s">
        <v>34</v>
      </c>
      <c r="K403" s="398" t="s">
        <v>33</v>
      </c>
    </row>
    <row r="404" spans="3:11" ht="15.6">
      <c r="C404" s="391" t="s">
        <v>1225</v>
      </c>
      <c r="D404" s="393" t="s">
        <v>22</v>
      </c>
      <c r="E404" s="394" t="s">
        <v>272</v>
      </c>
      <c r="F404" s="394" t="s">
        <v>20</v>
      </c>
      <c r="G404" s="394" t="s">
        <v>24</v>
      </c>
      <c r="H404" s="397" t="s">
        <v>32</v>
      </c>
      <c r="I404" s="397" t="s">
        <v>21</v>
      </c>
      <c r="J404" s="397" t="s">
        <v>34</v>
      </c>
      <c r="K404" s="398" t="s">
        <v>33</v>
      </c>
    </row>
    <row r="405" spans="3:11" ht="15.6">
      <c r="C405" s="391" t="s">
        <v>1224</v>
      </c>
      <c r="D405" s="393" t="s">
        <v>22</v>
      </c>
      <c r="E405" s="394" t="s">
        <v>841</v>
      </c>
      <c r="F405" s="394" t="s">
        <v>20</v>
      </c>
      <c r="G405" s="394" t="s">
        <v>21</v>
      </c>
      <c r="H405" s="397" t="s">
        <v>24</v>
      </c>
      <c r="I405" s="397" t="s">
        <v>272</v>
      </c>
      <c r="J405" s="397" t="s">
        <v>34</v>
      </c>
      <c r="K405" s="398" t="s">
        <v>32</v>
      </c>
    </row>
    <row r="406" spans="3:11" ht="15.6">
      <c r="C406" s="391" t="s">
        <v>1223</v>
      </c>
      <c r="D406" s="393" t="s">
        <v>22</v>
      </c>
      <c r="E406" s="394" t="s">
        <v>841</v>
      </c>
      <c r="F406" s="394" t="s">
        <v>20</v>
      </c>
      <c r="G406" s="394" t="s">
        <v>21</v>
      </c>
      <c r="H406" s="397" t="s">
        <v>24</v>
      </c>
      <c r="I406" s="397" t="s">
        <v>272</v>
      </c>
      <c r="J406" s="397" t="s">
        <v>32</v>
      </c>
      <c r="K406" s="398" t="s">
        <v>33</v>
      </c>
    </row>
    <row r="407" spans="3:11" ht="15.6">
      <c r="C407" s="391" t="s">
        <v>1222</v>
      </c>
      <c r="D407" s="393" t="s">
        <v>22</v>
      </c>
      <c r="E407" s="394" t="s">
        <v>272</v>
      </c>
      <c r="F407" s="394" t="s">
        <v>20</v>
      </c>
      <c r="G407" s="394" t="s">
        <v>21</v>
      </c>
      <c r="H407" s="397" t="s">
        <v>24</v>
      </c>
      <c r="I407" s="397" t="s">
        <v>31</v>
      </c>
      <c r="J407" s="397" t="s">
        <v>34</v>
      </c>
      <c r="K407" s="398" t="s">
        <v>33</v>
      </c>
    </row>
    <row r="408" spans="3:11" ht="15.6">
      <c r="C408" s="391" t="s">
        <v>1221</v>
      </c>
      <c r="D408" s="393" t="s">
        <v>31</v>
      </c>
      <c r="E408" s="394" t="s">
        <v>841</v>
      </c>
      <c r="F408" s="394" t="s">
        <v>20</v>
      </c>
      <c r="G408" s="394" t="s">
        <v>21</v>
      </c>
      <c r="H408" s="397" t="s">
        <v>24</v>
      </c>
      <c r="I408" s="397" t="s">
        <v>272</v>
      </c>
      <c r="J408" s="397" t="s">
        <v>34</v>
      </c>
      <c r="K408" s="398" t="s">
        <v>22</v>
      </c>
    </row>
    <row r="409" spans="3:11" ht="15.6">
      <c r="C409" s="391" t="s">
        <v>1220</v>
      </c>
      <c r="D409" s="393" t="s">
        <v>31</v>
      </c>
      <c r="E409" s="394" t="s">
        <v>841</v>
      </c>
      <c r="F409" s="394" t="s">
        <v>20</v>
      </c>
      <c r="G409" s="394" t="s">
        <v>21</v>
      </c>
      <c r="H409" s="397" t="s">
        <v>24</v>
      </c>
      <c r="I409" s="397" t="s">
        <v>272</v>
      </c>
      <c r="J409" s="397" t="s">
        <v>22</v>
      </c>
      <c r="K409" s="398" t="s">
        <v>33</v>
      </c>
    </row>
    <row r="410" spans="3:11" ht="15.6">
      <c r="C410" s="391" t="s">
        <v>1219</v>
      </c>
      <c r="D410" s="393" t="s">
        <v>22</v>
      </c>
      <c r="E410" s="394" t="s">
        <v>272</v>
      </c>
      <c r="F410" s="394" t="s">
        <v>20</v>
      </c>
      <c r="G410" s="394" t="s">
        <v>21</v>
      </c>
      <c r="H410" s="397" t="s">
        <v>24</v>
      </c>
      <c r="I410" s="397" t="s">
        <v>31</v>
      </c>
      <c r="J410" s="397" t="s">
        <v>34</v>
      </c>
      <c r="K410" s="398" t="s">
        <v>32</v>
      </c>
    </row>
    <row r="411" spans="3:11" ht="15.6">
      <c r="C411" s="391" t="s">
        <v>1218</v>
      </c>
      <c r="D411" s="393" t="s">
        <v>22</v>
      </c>
      <c r="E411" s="394" t="s">
        <v>272</v>
      </c>
      <c r="F411" s="394" t="s">
        <v>20</v>
      </c>
      <c r="G411" s="394" t="s">
        <v>21</v>
      </c>
      <c r="H411" s="397" t="s">
        <v>24</v>
      </c>
      <c r="I411" s="397" t="s">
        <v>31</v>
      </c>
      <c r="J411" s="397" t="s">
        <v>32</v>
      </c>
      <c r="K411" s="398" t="s">
        <v>33</v>
      </c>
    </row>
    <row r="412" spans="3:11" ht="15.6">
      <c r="C412" s="391" t="s">
        <v>1217</v>
      </c>
      <c r="D412" s="393" t="s">
        <v>31</v>
      </c>
      <c r="E412" s="394" t="s">
        <v>841</v>
      </c>
      <c r="F412" s="394" t="s">
        <v>20</v>
      </c>
      <c r="G412" s="394" t="s">
        <v>21</v>
      </c>
      <c r="H412" s="397" t="s">
        <v>24</v>
      </c>
      <c r="I412" s="397" t="s">
        <v>272</v>
      </c>
      <c r="J412" s="397" t="s">
        <v>22</v>
      </c>
      <c r="K412" s="398" t="s">
        <v>32</v>
      </c>
    </row>
    <row r="413" spans="3:11" ht="15.6">
      <c r="C413" s="391" t="s">
        <v>1216</v>
      </c>
      <c r="D413" s="393" t="s">
        <v>22</v>
      </c>
      <c r="E413" s="394" t="s">
        <v>841</v>
      </c>
      <c r="F413" s="394" t="s">
        <v>20</v>
      </c>
      <c r="G413" s="394" t="s">
        <v>21</v>
      </c>
      <c r="H413" s="397" t="s">
        <v>24</v>
      </c>
      <c r="I413" s="397" t="s">
        <v>23</v>
      </c>
      <c r="J413" s="397" t="s">
        <v>34</v>
      </c>
      <c r="K413" s="398" t="s">
        <v>33</v>
      </c>
    </row>
    <row r="414" spans="3:11" ht="15.6">
      <c r="C414" s="391" t="s">
        <v>1215</v>
      </c>
      <c r="D414" s="393" t="s">
        <v>22</v>
      </c>
      <c r="E414" s="394" t="s">
        <v>32</v>
      </c>
      <c r="F414" s="394" t="s">
        <v>20</v>
      </c>
      <c r="G414" s="394" t="s">
        <v>21</v>
      </c>
      <c r="H414" s="397" t="s">
        <v>24</v>
      </c>
      <c r="I414" s="397" t="s">
        <v>23</v>
      </c>
      <c r="J414" s="397" t="s">
        <v>34</v>
      </c>
      <c r="K414" s="398" t="s">
        <v>33</v>
      </c>
    </row>
    <row r="415" spans="3:11" ht="15.6">
      <c r="C415" s="391" t="s">
        <v>1214</v>
      </c>
      <c r="D415" s="393" t="s">
        <v>22</v>
      </c>
      <c r="E415" s="394" t="s">
        <v>841</v>
      </c>
      <c r="F415" s="394" t="s">
        <v>20</v>
      </c>
      <c r="G415" s="394" t="s">
        <v>21</v>
      </c>
      <c r="H415" s="397" t="s">
        <v>24</v>
      </c>
      <c r="I415" s="397" t="s">
        <v>23</v>
      </c>
      <c r="J415" s="397" t="s">
        <v>34</v>
      </c>
      <c r="K415" s="398" t="s">
        <v>32</v>
      </c>
    </row>
    <row r="416" spans="3:11" ht="15.6">
      <c r="C416" s="391" t="s">
        <v>1213</v>
      </c>
      <c r="D416" s="393" t="s">
        <v>22</v>
      </c>
      <c r="E416" s="394" t="s">
        <v>841</v>
      </c>
      <c r="F416" s="394" t="s">
        <v>20</v>
      </c>
      <c r="G416" s="394" t="s">
        <v>21</v>
      </c>
      <c r="H416" s="397" t="s">
        <v>24</v>
      </c>
      <c r="I416" s="397" t="s">
        <v>23</v>
      </c>
      <c r="J416" s="397" t="s">
        <v>32</v>
      </c>
      <c r="K416" s="398" t="s">
        <v>33</v>
      </c>
    </row>
    <row r="417" spans="3:11" ht="15.6">
      <c r="C417" s="391" t="s">
        <v>1212</v>
      </c>
      <c r="D417" s="393" t="s">
        <v>31</v>
      </c>
      <c r="E417" s="394" t="s">
        <v>22</v>
      </c>
      <c r="F417" s="394" t="s">
        <v>20</v>
      </c>
      <c r="G417" s="394" t="s">
        <v>21</v>
      </c>
      <c r="H417" s="397" t="s">
        <v>24</v>
      </c>
      <c r="I417" s="397" t="s">
        <v>23</v>
      </c>
      <c r="J417" s="397" t="s">
        <v>34</v>
      </c>
      <c r="K417" s="398" t="s">
        <v>33</v>
      </c>
    </row>
    <row r="418" spans="3:11" ht="15.6">
      <c r="C418" s="391" t="s">
        <v>1211</v>
      </c>
      <c r="D418" s="393" t="s">
        <v>31</v>
      </c>
      <c r="E418" s="394" t="s">
        <v>841</v>
      </c>
      <c r="F418" s="394" t="s">
        <v>20</v>
      </c>
      <c r="G418" s="394" t="s">
        <v>21</v>
      </c>
      <c r="H418" s="397" t="s">
        <v>24</v>
      </c>
      <c r="I418" s="397" t="s">
        <v>23</v>
      </c>
      <c r="J418" s="397" t="s">
        <v>34</v>
      </c>
      <c r="K418" s="398" t="s">
        <v>22</v>
      </c>
    </row>
    <row r="419" spans="3:11" ht="15.6">
      <c r="C419" s="391" t="s">
        <v>1210</v>
      </c>
      <c r="D419" s="393" t="s">
        <v>31</v>
      </c>
      <c r="E419" s="394" t="s">
        <v>841</v>
      </c>
      <c r="F419" s="394" t="s">
        <v>20</v>
      </c>
      <c r="G419" s="394" t="s">
        <v>21</v>
      </c>
      <c r="H419" s="397" t="s">
        <v>24</v>
      </c>
      <c r="I419" s="397" t="s">
        <v>23</v>
      </c>
      <c r="J419" s="397" t="s">
        <v>22</v>
      </c>
      <c r="K419" s="398" t="s">
        <v>33</v>
      </c>
    </row>
    <row r="420" spans="3:11" ht="15.6">
      <c r="C420" s="391" t="s">
        <v>1209</v>
      </c>
      <c r="D420" s="393" t="s">
        <v>31</v>
      </c>
      <c r="E420" s="394" t="s">
        <v>22</v>
      </c>
      <c r="F420" s="394" t="s">
        <v>20</v>
      </c>
      <c r="G420" s="394" t="s">
        <v>21</v>
      </c>
      <c r="H420" s="397" t="s">
        <v>24</v>
      </c>
      <c r="I420" s="397" t="s">
        <v>23</v>
      </c>
      <c r="J420" s="397" t="s">
        <v>34</v>
      </c>
      <c r="K420" s="398" t="s">
        <v>32</v>
      </c>
    </row>
    <row r="421" spans="3:11" ht="15.6">
      <c r="C421" s="391" t="s">
        <v>1208</v>
      </c>
      <c r="D421" s="393" t="s">
        <v>31</v>
      </c>
      <c r="E421" s="394" t="s">
        <v>22</v>
      </c>
      <c r="F421" s="394" t="s">
        <v>20</v>
      </c>
      <c r="G421" s="394" t="s">
        <v>21</v>
      </c>
      <c r="H421" s="397" t="s">
        <v>24</v>
      </c>
      <c r="I421" s="397" t="s">
        <v>23</v>
      </c>
      <c r="J421" s="397" t="s">
        <v>32</v>
      </c>
      <c r="K421" s="398" t="s">
        <v>33</v>
      </c>
    </row>
    <row r="422" spans="3:11" ht="15.6">
      <c r="C422" s="391" t="s">
        <v>1207</v>
      </c>
      <c r="D422" s="393" t="s">
        <v>31</v>
      </c>
      <c r="E422" s="394" t="s">
        <v>841</v>
      </c>
      <c r="F422" s="394" t="s">
        <v>20</v>
      </c>
      <c r="G422" s="394" t="s">
        <v>21</v>
      </c>
      <c r="H422" s="397" t="s">
        <v>24</v>
      </c>
      <c r="I422" s="397" t="s">
        <v>23</v>
      </c>
      <c r="J422" s="397" t="s">
        <v>22</v>
      </c>
      <c r="K422" s="398" t="s">
        <v>32</v>
      </c>
    </row>
    <row r="423" spans="3:11" ht="15.6">
      <c r="C423" s="391" t="s">
        <v>1206</v>
      </c>
      <c r="D423" s="393" t="s">
        <v>22</v>
      </c>
      <c r="E423" s="394" t="s">
        <v>272</v>
      </c>
      <c r="F423" s="394" t="s">
        <v>20</v>
      </c>
      <c r="G423" s="394" t="s">
        <v>21</v>
      </c>
      <c r="H423" s="397" t="s">
        <v>24</v>
      </c>
      <c r="I423" s="397" t="s">
        <v>23</v>
      </c>
      <c r="J423" s="397" t="s">
        <v>34</v>
      </c>
      <c r="K423" s="398" t="s">
        <v>33</v>
      </c>
    </row>
    <row r="424" spans="3:11" ht="15.6">
      <c r="C424" s="391" t="s">
        <v>1205</v>
      </c>
      <c r="D424" s="393" t="s">
        <v>22</v>
      </c>
      <c r="E424" s="394" t="s">
        <v>272</v>
      </c>
      <c r="F424" s="394" t="s">
        <v>20</v>
      </c>
      <c r="G424" s="394" t="s">
        <v>21</v>
      </c>
      <c r="H424" s="397" t="s">
        <v>24</v>
      </c>
      <c r="I424" s="397" t="s">
        <v>23</v>
      </c>
      <c r="J424" s="397" t="s">
        <v>34</v>
      </c>
      <c r="K424" s="398" t="s">
        <v>841</v>
      </c>
    </row>
    <row r="425" spans="3:11" ht="15.6">
      <c r="C425" s="391" t="s">
        <v>1204</v>
      </c>
      <c r="D425" s="393" t="s">
        <v>22</v>
      </c>
      <c r="E425" s="394" t="s">
        <v>272</v>
      </c>
      <c r="F425" s="394" t="s">
        <v>20</v>
      </c>
      <c r="G425" s="394" t="s">
        <v>21</v>
      </c>
      <c r="H425" s="397" t="s">
        <v>24</v>
      </c>
      <c r="I425" s="397" t="s">
        <v>23</v>
      </c>
      <c r="J425" s="397" t="s">
        <v>841</v>
      </c>
      <c r="K425" s="398" t="s">
        <v>33</v>
      </c>
    </row>
    <row r="426" spans="3:11" ht="15.6">
      <c r="C426" s="391" t="s">
        <v>1203</v>
      </c>
      <c r="D426" s="393" t="s">
        <v>22</v>
      </c>
      <c r="E426" s="394" t="s">
        <v>272</v>
      </c>
      <c r="F426" s="394" t="s">
        <v>20</v>
      </c>
      <c r="G426" s="394" t="s">
        <v>21</v>
      </c>
      <c r="H426" s="397" t="s">
        <v>24</v>
      </c>
      <c r="I426" s="397" t="s">
        <v>23</v>
      </c>
      <c r="J426" s="397" t="s">
        <v>34</v>
      </c>
      <c r="K426" s="398" t="s">
        <v>32</v>
      </c>
    </row>
    <row r="427" spans="3:11" ht="15.6">
      <c r="C427" s="391" t="s">
        <v>1202</v>
      </c>
      <c r="D427" s="393" t="s">
        <v>22</v>
      </c>
      <c r="E427" s="394" t="s">
        <v>272</v>
      </c>
      <c r="F427" s="394" t="s">
        <v>20</v>
      </c>
      <c r="G427" s="394" t="s">
        <v>21</v>
      </c>
      <c r="H427" s="397" t="s">
        <v>24</v>
      </c>
      <c r="I427" s="397" t="s">
        <v>23</v>
      </c>
      <c r="J427" s="397" t="s">
        <v>32</v>
      </c>
      <c r="K427" s="398" t="s">
        <v>33</v>
      </c>
    </row>
    <row r="428" spans="3:11" ht="15.6">
      <c r="C428" s="391" t="s">
        <v>1201</v>
      </c>
      <c r="D428" s="393" t="s">
        <v>22</v>
      </c>
      <c r="E428" s="394" t="s">
        <v>272</v>
      </c>
      <c r="F428" s="394" t="s">
        <v>20</v>
      </c>
      <c r="G428" s="394" t="s">
        <v>21</v>
      </c>
      <c r="H428" s="397" t="s">
        <v>24</v>
      </c>
      <c r="I428" s="397" t="s">
        <v>23</v>
      </c>
      <c r="J428" s="397" t="s">
        <v>32</v>
      </c>
      <c r="K428" s="398" t="s">
        <v>841</v>
      </c>
    </row>
    <row r="429" spans="3:11" ht="15.6">
      <c r="C429" s="391" t="s">
        <v>1200</v>
      </c>
      <c r="D429" s="393" t="s">
        <v>31</v>
      </c>
      <c r="E429" s="394" t="s">
        <v>272</v>
      </c>
      <c r="F429" s="394" t="s">
        <v>20</v>
      </c>
      <c r="G429" s="394" t="s">
        <v>21</v>
      </c>
      <c r="H429" s="397" t="s">
        <v>24</v>
      </c>
      <c r="I429" s="397" t="s">
        <v>23</v>
      </c>
      <c r="J429" s="397" t="s">
        <v>34</v>
      </c>
      <c r="K429" s="398" t="s">
        <v>22</v>
      </c>
    </row>
    <row r="430" spans="3:11" ht="15.6">
      <c r="C430" s="391" t="s">
        <v>1199</v>
      </c>
      <c r="D430" s="393" t="s">
        <v>31</v>
      </c>
      <c r="E430" s="394" t="s">
        <v>272</v>
      </c>
      <c r="F430" s="394" t="s">
        <v>20</v>
      </c>
      <c r="G430" s="394" t="s">
        <v>21</v>
      </c>
      <c r="H430" s="397" t="s">
        <v>24</v>
      </c>
      <c r="I430" s="397" t="s">
        <v>23</v>
      </c>
      <c r="J430" s="397" t="s">
        <v>22</v>
      </c>
      <c r="K430" s="398" t="s">
        <v>33</v>
      </c>
    </row>
    <row r="431" spans="3:11" ht="15.6">
      <c r="C431" s="391" t="s">
        <v>1198</v>
      </c>
      <c r="D431" s="393" t="s">
        <v>31</v>
      </c>
      <c r="E431" s="394" t="s">
        <v>272</v>
      </c>
      <c r="F431" s="394" t="s">
        <v>20</v>
      </c>
      <c r="G431" s="394" t="s">
        <v>21</v>
      </c>
      <c r="H431" s="397" t="s">
        <v>24</v>
      </c>
      <c r="I431" s="397" t="s">
        <v>23</v>
      </c>
      <c r="J431" s="397" t="s">
        <v>22</v>
      </c>
      <c r="K431" s="398" t="s">
        <v>841</v>
      </c>
    </row>
    <row r="432" spans="3:11" ht="15.6">
      <c r="C432" s="391" t="s">
        <v>1197</v>
      </c>
      <c r="D432" s="393" t="s">
        <v>31</v>
      </c>
      <c r="E432" s="394" t="s">
        <v>272</v>
      </c>
      <c r="F432" s="394" t="s">
        <v>20</v>
      </c>
      <c r="G432" s="394" t="s">
        <v>21</v>
      </c>
      <c r="H432" s="397" t="s">
        <v>24</v>
      </c>
      <c r="I432" s="397" t="s">
        <v>23</v>
      </c>
      <c r="J432" s="397" t="s">
        <v>22</v>
      </c>
      <c r="K432" s="398" t="s">
        <v>32</v>
      </c>
    </row>
    <row r="433" spans="3:11" ht="15.6">
      <c r="C433" s="391" t="s">
        <v>1196</v>
      </c>
      <c r="D433" s="393" t="s">
        <v>32</v>
      </c>
      <c r="E433" s="394" t="s">
        <v>841</v>
      </c>
      <c r="F433" s="394" t="s">
        <v>20</v>
      </c>
      <c r="G433" s="394" t="s">
        <v>21</v>
      </c>
      <c r="H433" s="397" t="s">
        <v>24</v>
      </c>
      <c r="I433" s="397" t="s">
        <v>25</v>
      </c>
      <c r="J433" s="397" t="s">
        <v>34</v>
      </c>
      <c r="K433" s="398" t="s">
        <v>33</v>
      </c>
    </row>
    <row r="434" spans="3:11" ht="15.6">
      <c r="C434" s="391" t="s">
        <v>1195</v>
      </c>
      <c r="D434" s="393" t="s">
        <v>31</v>
      </c>
      <c r="E434" s="394" t="s">
        <v>841</v>
      </c>
      <c r="F434" s="394" t="s">
        <v>20</v>
      </c>
      <c r="G434" s="394" t="s">
        <v>21</v>
      </c>
      <c r="H434" s="397" t="s">
        <v>24</v>
      </c>
      <c r="I434" s="397" t="s">
        <v>25</v>
      </c>
      <c r="J434" s="397" t="s">
        <v>34</v>
      </c>
      <c r="K434" s="398" t="s">
        <v>33</v>
      </c>
    </row>
    <row r="435" spans="3:11" ht="15.6">
      <c r="C435" s="391" t="s">
        <v>1194</v>
      </c>
      <c r="D435" s="393" t="s">
        <v>31</v>
      </c>
      <c r="E435" s="394" t="s">
        <v>32</v>
      </c>
      <c r="F435" s="394" t="s">
        <v>20</v>
      </c>
      <c r="G435" s="394" t="s">
        <v>21</v>
      </c>
      <c r="H435" s="397" t="s">
        <v>24</v>
      </c>
      <c r="I435" s="397" t="s">
        <v>25</v>
      </c>
      <c r="J435" s="397" t="s">
        <v>34</v>
      </c>
      <c r="K435" s="398" t="s">
        <v>33</v>
      </c>
    </row>
    <row r="436" spans="3:11" ht="15.6">
      <c r="C436" s="391" t="s">
        <v>1193</v>
      </c>
      <c r="D436" s="393" t="s">
        <v>31</v>
      </c>
      <c r="E436" s="394" t="s">
        <v>841</v>
      </c>
      <c r="F436" s="394" t="s">
        <v>20</v>
      </c>
      <c r="G436" s="394" t="s">
        <v>21</v>
      </c>
      <c r="H436" s="397" t="s">
        <v>24</v>
      </c>
      <c r="I436" s="397" t="s">
        <v>25</v>
      </c>
      <c r="J436" s="397" t="s">
        <v>34</v>
      </c>
      <c r="K436" s="398" t="s">
        <v>32</v>
      </c>
    </row>
    <row r="437" spans="3:11" ht="15.6">
      <c r="C437" s="391" t="s">
        <v>1192</v>
      </c>
      <c r="D437" s="393" t="s">
        <v>31</v>
      </c>
      <c r="E437" s="394" t="s">
        <v>841</v>
      </c>
      <c r="F437" s="394" t="s">
        <v>20</v>
      </c>
      <c r="G437" s="394" t="s">
        <v>21</v>
      </c>
      <c r="H437" s="397" t="s">
        <v>24</v>
      </c>
      <c r="I437" s="397" t="s">
        <v>25</v>
      </c>
      <c r="J437" s="397" t="s">
        <v>32</v>
      </c>
      <c r="K437" s="398" t="s">
        <v>33</v>
      </c>
    </row>
    <row r="438" spans="3:11" ht="15.6">
      <c r="C438" s="391" t="s">
        <v>1191</v>
      </c>
      <c r="D438" s="393" t="s">
        <v>21</v>
      </c>
      <c r="E438" s="394" t="s">
        <v>841</v>
      </c>
      <c r="F438" s="394" t="s">
        <v>20</v>
      </c>
      <c r="G438" s="394" t="s">
        <v>25</v>
      </c>
      <c r="H438" s="397" t="s">
        <v>24</v>
      </c>
      <c r="I438" s="397" t="s">
        <v>272</v>
      </c>
      <c r="J438" s="397" t="s">
        <v>34</v>
      </c>
      <c r="K438" s="398" t="s">
        <v>33</v>
      </c>
    </row>
    <row r="439" spans="3:11" ht="15.6">
      <c r="C439" s="391" t="s">
        <v>1190</v>
      </c>
      <c r="D439" s="393" t="s">
        <v>32</v>
      </c>
      <c r="E439" s="394" t="s">
        <v>272</v>
      </c>
      <c r="F439" s="394" t="s">
        <v>20</v>
      </c>
      <c r="G439" s="394" t="s">
        <v>21</v>
      </c>
      <c r="H439" s="397" t="s">
        <v>24</v>
      </c>
      <c r="I439" s="397" t="s">
        <v>25</v>
      </c>
      <c r="J439" s="397" t="s">
        <v>34</v>
      </c>
      <c r="K439" s="398" t="s">
        <v>33</v>
      </c>
    </row>
    <row r="440" spans="3:11" ht="15.6">
      <c r="C440" s="391" t="s">
        <v>1189</v>
      </c>
      <c r="D440" s="393" t="s">
        <v>21</v>
      </c>
      <c r="E440" s="394" t="s">
        <v>841</v>
      </c>
      <c r="F440" s="394" t="s">
        <v>20</v>
      </c>
      <c r="G440" s="394" t="s">
        <v>25</v>
      </c>
      <c r="H440" s="397" t="s">
        <v>24</v>
      </c>
      <c r="I440" s="397" t="s">
        <v>272</v>
      </c>
      <c r="J440" s="397" t="s">
        <v>34</v>
      </c>
      <c r="K440" s="398" t="s">
        <v>32</v>
      </c>
    </row>
    <row r="441" spans="3:11" ht="15.6">
      <c r="C441" s="391" t="s">
        <v>1188</v>
      </c>
      <c r="D441" s="393" t="s">
        <v>21</v>
      </c>
      <c r="E441" s="394" t="s">
        <v>841</v>
      </c>
      <c r="F441" s="394" t="s">
        <v>20</v>
      </c>
      <c r="G441" s="394" t="s">
        <v>25</v>
      </c>
      <c r="H441" s="397" t="s">
        <v>24</v>
      </c>
      <c r="I441" s="397" t="s">
        <v>272</v>
      </c>
      <c r="J441" s="397" t="s">
        <v>32</v>
      </c>
      <c r="K441" s="398" t="s">
        <v>33</v>
      </c>
    </row>
    <row r="442" spans="3:11" ht="15.6">
      <c r="C442" s="391" t="s">
        <v>1187</v>
      </c>
      <c r="D442" s="393" t="s">
        <v>31</v>
      </c>
      <c r="E442" s="394" t="s">
        <v>272</v>
      </c>
      <c r="F442" s="394" t="s">
        <v>20</v>
      </c>
      <c r="G442" s="394" t="s">
        <v>21</v>
      </c>
      <c r="H442" s="397" t="s">
        <v>24</v>
      </c>
      <c r="I442" s="397" t="s">
        <v>25</v>
      </c>
      <c r="J442" s="397" t="s">
        <v>34</v>
      </c>
      <c r="K442" s="398" t="s">
        <v>33</v>
      </c>
    </row>
    <row r="443" spans="3:11" ht="15.6">
      <c r="C443" s="391" t="s">
        <v>1186</v>
      </c>
      <c r="D443" s="393" t="s">
        <v>31</v>
      </c>
      <c r="E443" s="394" t="s">
        <v>272</v>
      </c>
      <c r="F443" s="394" t="s">
        <v>20</v>
      </c>
      <c r="G443" s="394" t="s">
        <v>21</v>
      </c>
      <c r="H443" s="397" t="s">
        <v>24</v>
      </c>
      <c r="I443" s="397" t="s">
        <v>25</v>
      </c>
      <c r="J443" s="397" t="s">
        <v>34</v>
      </c>
      <c r="K443" s="398" t="s">
        <v>841</v>
      </c>
    </row>
    <row r="444" spans="3:11" ht="15.6">
      <c r="C444" s="391" t="s">
        <v>1185</v>
      </c>
      <c r="D444" s="393" t="s">
        <v>31</v>
      </c>
      <c r="E444" s="394" t="s">
        <v>272</v>
      </c>
      <c r="F444" s="394" t="s">
        <v>20</v>
      </c>
      <c r="G444" s="394" t="s">
        <v>21</v>
      </c>
      <c r="H444" s="397" t="s">
        <v>24</v>
      </c>
      <c r="I444" s="397" t="s">
        <v>25</v>
      </c>
      <c r="J444" s="397" t="s">
        <v>841</v>
      </c>
      <c r="K444" s="398" t="s">
        <v>33</v>
      </c>
    </row>
    <row r="445" spans="3:11" ht="15.6">
      <c r="C445" s="391" t="s">
        <v>1184</v>
      </c>
      <c r="D445" s="393" t="s">
        <v>31</v>
      </c>
      <c r="E445" s="394" t="s">
        <v>272</v>
      </c>
      <c r="F445" s="394" t="s">
        <v>20</v>
      </c>
      <c r="G445" s="394" t="s">
        <v>21</v>
      </c>
      <c r="H445" s="397" t="s">
        <v>24</v>
      </c>
      <c r="I445" s="397" t="s">
        <v>25</v>
      </c>
      <c r="J445" s="397" t="s">
        <v>34</v>
      </c>
      <c r="K445" s="398" t="s">
        <v>32</v>
      </c>
    </row>
    <row r="446" spans="3:11" ht="15.6">
      <c r="C446" s="391" t="s">
        <v>1183</v>
      </c>
      <c r="D446" s="393" t="s">
        <v>31</v>
      </c>
      <c r="E446" s="394" t="s">
        <v>272</v>
      </c>
      <c r="F446" s="394" t="s">
        <v>20</v>
      </c>
      <c r="G446" s="394" t="s">
        <v>21</v>
      </c>
      <c r="H446" s="397" t="s">
        <v>24</v>
      </c>
      <c r="I446" s="397" t="s">
        <v>25</v>
      </c>
      <c r="J446" s="397" t="s">
        <v>32</v>
      </c>
      <c r="K446" s="398" t="s">
        <v>33</v>
      </c>
    </row>
    <row r="447" spans="3:11" ht="15.6">
      <c r="C447" s="391" t="s">
        <v>1182</v>
      </c>
      <c r="D447" s="393" t="s">
        <v>31</v>
      </c>
      <c r="E447" s="394" t="s">
        <v>272</v>
      </c>
      <c r="F447" s="394" t="s">
        <v>20</v>
      </c>
      <c r="G447" s="394" t="s">
        <v>21</v>
      </c>
      <c r="H447" s="397" t="s">
        <v>24</v>
      </c>
      <c r="I447" s="397" t="s">
        <v>25</v>
      </c>
      <c r="J447" s="397" t="s">
        <v>32</v>
      </c>
      <c r="K447" s="398" t="s">
        <v>841</v>
      </c>
    </row>
    <row r="448" spans="3:11" ht="15.6">
      <c r="C448" s="391" t="s">
        <v>1181</v>
      </c>
      <c r="D448" s="393" t="s">
        <v>21</v>
      </c>
      <c r="E448" s="394" t="s">
        <v>841</v>
      </c>
      <c r="F448" s="394" t="s">
        <v>20</v>
      </c>
      <c r="G448" s="394" t="s">
        <v>25</v>
      </c>
      <c r="H448" s="397" t="s">
        <v>24</v>
      </c>
      <c r="I448" s="397" t="s">
        <v>23</v>
      </c>
      <c r="J448" s="397" t="s">
        <v>34</v>
      </c>
      <c r="K448" s="398" t="s">
        <v>33</v>
      </c>
    </row>
    <row r="449" spans="3:11" ht="15.6">
      <c r="C449" s="391" t="s">
        <v>1180</v>
      </c>
      <c r="D449" s="393" t="s">
        <v>21</v>
      </c>
      <c r="E449" s="394" t="s">
        <v>32</v>
      </c>
      <c r="F449" s="394" t="s">
        <v>20</v>
      </c>
      <c r="G449" s="394" t="s">
        <v>25</v>
      </c>
      <c r="H449" s="397" t="s">
        <v>24</v>
      </c>
      <c r="I449" s="397" t="s">
        <v>23</v>
      </c>
      <c r="J449" s="397" t="s">
        <v>34</v>
      </c>
      <c r="K449" s="398" t="s">
        <v>33</v>
      </c>
    </row>
    <row r="450" spans="3:11" ht="15.6">
      <c r="C450" s="391" t="s">
        <v>1179</v>
      </c>
      <c r="D450" s="393" t="s">
        <v>21</v>
      </c>
      <c r="E450" s="394" t="s">
        <v>841</v>
      </c>
      <c r="F450" s="394" t="s">
        <v>20</v>
      </c>
      <c r="G450" s="394" t="s">
        <v>25</v>
      </c>
      <c r="H450" s="397" t="s">
        <v>24</v>
      </c>
      <c r="I450" s="397" t="s">
        <v>23</v>
      </c>
      <c r="J450" s="397" t="s">
        <v>34</v>
      </c>
      <c r="K450" s="398" t="s">
        <v>32</v>
      </c>
    </row>
    <row r="451" spans="3:11" ht="15.6">
      <c r="C451" s="391" t="s">
        <v>1178</v>
      </c>
      <c r="D451" s="393" t="s">
        <v>21</v>
      </c>
      <c r="E451" s="394" t="s">
        <v>841</v>
      </c>
      <c r="F451" s="394" t="s">
        <v>20</v>
      </c>
      <c r="G451" s="394" t="s">
        <v>25</v>
      </c>
      <c r="H451" s="397" t="s">
        <v>24</v>
      </c>
      <c r="I451" s="397" t="s">
        <v>23</v>
      </c>
      <c r="J451" s="397" t="s">
        <v>32</v>
      </c>
      <c r="K451" s="398" t="s">
        <v>33</v>
      </c>
    </row>
    <row r="452" spans="3:11" ht="15.6">
      <c r="C452" s="391" t="s">
        <v>1177</v>
      </c>
      <c r="D452" s="393" t="s">
        <v>31</v>
      </c>
      <c r="E452" s="394" t="s">
        <v>23</v>
      </c>
      <c r="F452" s="394" t="s">
        <v>20</v>
      </c>
      <c r="G452" s="394" t="s">
        <v>21</v>
      </c>
      <c r="H452" s="397" t="s">
        <v>24</v>
      </c>
      <c r="I452" s="397" t="s">
        <v>25</v>
      </c>
      <c r="J452" s="397" t="s">
        <v>34</v>
      </c>
      <c r="K452" s="398" t="s">
        <v>33</v>
      </c>
    </row>
    <row r="453" spans="3:11" ht="15.6">
      <c r="C453" s="391" t="s">
        <v>1176</v>
      </c>
      <c r="D453" s="393" t="s">
        <v>21</v>
      </c>
      <c r="E453" s="394" t="s">
        <v>841</v>
      </c>
      <c r="F453" s="394" t="s">
        <v>20</v>
      </c>
      <c r="G453" s="394" t="s">
        <v>25</v>
      </c>
      <c r="H453" s="397" t="s">
        <v>24</v>
      </c>
      <c r="I453" s="397" t="s">
        <v>23</v>
      </c>
      <c r="J453" s="397" t="s">
        <v>34</v>
      </c>
      <c r="K453" s="398" t="s">
        <v>31</v>
      </c>
    </row>
    <row r="454" spans="3:11" ht="15.6">
      <c r="C454" s="391" t="s">
        <v>1175</v>
      </c>
      <c r="D454" s="393" t="s">
        <v>31</v>
      </c>
      <c r="E454" s="394" t="s">
        <v>841</v>
      </c>
      <c r="F454" s="394" t="s">
        <v>20</v>
      </c>
      <c r="G454" s="394" t="s">
        <v>21</v>
      </c>
      <c r="H454" s="397" t="s">
        <v>24</v>
      </c>
      <c r="I454" s="397" t="s">
        <v>23</v>
      </c>
      <c r="J454" s="397" t="s">
        <v>25</v>
      </c>
      <c r="K454" s="398" t="s">
        <v>33</v>
      </c>
    </row>
    <row r="455" spans="3:11" ht="15.6">
      <c r="C455" s="391" t="s">
        <v>1174</v>
      </c>
      <c r="D455" s="393" t="s">
        <v>31</v>
      </c>
      <c r="E455" s="394" t="s">
        <v>23</v>
      </c>
      <c r="F455" s="394" t="s">
        <v>20</v>
      </c>
      <c r="G455" s="394" t="s">
        <v>21</v>
      </c>
      <c r="H455" s="397" t="s">
        <v>24</v>
      </c>
      <c r="I455" s="397" t="s">
        <v>25</v>
      </c>
      <c r="J455" s="397" t="s">
        <v>34</v>
      </c>
      <c r="K455" s="398" t="s">
        <v>32</v>
      </c>
    </row>
    <row r="456" spans="3:11" ht="15.6">
      <c r="C456" s="391" t="s">
        <v>1173</v>
      </c>
      <c r="D456" s="393" t="s">
        <v>31</v>
      </c>
      <c r="E456" s="394" t="s">
        <v>23</v>
      </c>
      <c r="F456" s="394" t="s">
        <v>20</v>
      </c>
      <c r="G456" s="394" t="s">
        <v>21</v>
      </c>
      <c r="H456" s="397" t="s">
        <v>24</v>
      </c>
      <c r="I456" s="397" t="s">
        <v>25</v>
      </c>
      <c r="J456" s="397" t="s">
        <v>32</v>
      </c>
      <c r="K456" s="398" t="s">
        <v>33</v>
      </c>
    </row>
    <row r="457" spans="3:11" ht="15.6">
      <c r="C457" s="391" t="s">
        <v>1172</v>
      </c>
      <c r="D457" s="393" t="s">
        <v>31</v>
      </c>
      <c r="E457" s="394" t="s">
        <v>841</v>
      </c>
      <c r="F457" s="394" t="s">
        <v>20</v>
      </c>
      <c r="G457" s="394" t="s">
        <v>21</v>
      </c>
      <c r="H457" s="397" t="s">
        <v>24</v>
      </c>
      <c r="I457" s="397" t="s">
        <v>23</v>
      </c>
      <c r="J457" s="397" t="s">
        <v>25</v>
      </c>
      <c r="K457" s="398" t="s">
        <v>32</v>
      </c>
    </row>
    <row r="458" spans="3:11" ht="15.6">
      <c r="C458" s="391" t="s">
        <v>1171</v>
      </c>
      <c r="D458" s="393" t="s">
        <v>21</v>
      </c>
      <c r="E458" s="394" t="s">
        <v>272</v>
      </c>
      <c r="F458" s="394" t="s">
        <v>20</v>
      </c>
      <c r="G458" s="394" t="s">
        <v>25</v>
      </c>
      <c r="H458" s="397" t="s">
        <v>24</v>
      </c>
      <c r="I458" s="397" t="s">
        <v>23</v>
      </c>
      <c r="J458" s="397" t="s">
        <v>34</v>
      </c>
      <c r="K458" s="398" t="s">
        <v>33</v>
      </c>
    </row>
    <row r="459" spans="3:11" ht="15.6">
      <c r="C459" s="391" t="s">
        <v>1170</v>
      </c>
      <c r="D459" s="393" t="s">
        <v>21</v>
      </c>
      <c r="E459" s="394" t="s">
        <v>272</v>
      </c>
      <c r="F459" s="394" t="s">
        <v>20</v>
      </c>
      <c r="G459" s="394" t="s">
        <v>25</v>
      </c>
      <c r="H459" s="397" t="s">
        <v>24</v>
      </c>
      <c r="I459" s="397" t="s">
        <v>23</v>
      </c>
      <c r="J459" s="397" t="s">
        <v>34</v>
      </c>
      <c r="K459" s="398" t="s">
        <v>841</v>
      </c>
    </row>
    <row r="460" spans="3:11" ht="15.6">
      <c r="C460" s="391" t="s">
        <v>1169</v>
      </c>
      <c r="D460" s="393" t="s">
        <v>21</v>
      </c>
      <c r="E460" s="394" t="s">
        <v>272</v>
      </c>
      <c r="F460" s="394" t="s">
        <v>20</v>
      </c>
      <c r="G460" s="394" t="s">
        <v>25</v>
      </c>
      <c r="H460" s="397" t="s">
        <v>24</v>
      </c>
      <c r="I460" s="397" t="s">
        <v>23</v>
      </c>
      <c r="J460" s="397" t="s">
        <v>841</v>
      </c>
      <c r="K460" s="398" t="s">
        <v>33</v>
      </c>
    </row>
    <row r="461" spans="3:11" ht="15.6">
      <c r="C461" s="391" t="s">
        <v>1168</v>
      </c>
      <c r="D461" s="393" t="s">
        <v>21</v>
      </c>
      <c r="E461" s="394" t="s">
        <v>272</v>
      </c>
      <c r="F461" s="394" t="s">
        <v>20</v>
      </c>
      <c r="G461" s="394" t="s">
        <v>25</v>
      </c>
      <c r="H461" s="397" t="s">
        <v>24</v>
      </c>
      <c r="I461" s="397" t="s">
        <v>23</v>
      </c>
      <c r="J461" s="397" t="s">
        <v>34</v>
      </c>
      <c r="K461" s="398" t="s">
        <v>32</v>
      </c>
    </row>
    <row r="462" spans="3:11" ht="15.6">
      <c r="C462" s="391" t="s">
        <v>1167</v>
      </c>
      <c r="D462" s="393" t="s">
        <v>21</v>
      </c>
      <c r="E462" s="394" t="s">
        <v>272</v>
      </c>
      <c r="F462" s="394" t="s">
        <v>20</v>
      </c>
      <c r="G462" s="394" t="s">
        <v>25</v>
      </c>
      <c r="H462" s="397" t="s">
        <v>24</v>
      </c>
      <c r="I462" s="397" t="s">
        <v>23</v>
      </c>
      <c r="J462" s="397" t="s">
        <v>32</v>
      </c>
      <c r="K462" s="398" t="s">
        <v>33</v>
      </c>
    </row>
    <row r="463" spans="3:11" ht="15.6">
      <c r="C463" s="391" t="s">
        <v>1166</v>
      </c>
      <c r="D463" s="393" t="s">
        <v>21</v>
      </c>
      <c r="E463" s="394" t="s">
        <v>272</v>
      </c>
      <c r="F463" s="394" t="s">
        <v>20</v>
      </c>
      <c r="G463" s="394" t="s">
        <v>25</v>
      </c>
      <c r="H463" s="397" t="s">
        <v>24</v>
      </c>
      <c r="I463" s="397" t="s">
        <v>23</v>
      </c>
      <c r="J463" s="397" t="s">
        <v>32</v>
      </c>
      <c r="K463" s="398" t="s">
        <v>841</v>
      </c>
    </row>
    <row r="464" spans="3:11" ht="15.6">
      <c r="C464" s="391" t="s">
        <v>1165</v>
      </c>
      <c r="D464" s="393" t="s">
        <v>21</v>
      </c>
      <c r="E464" s="394" t="s">
        <v>272</v>
      </c>
      <c r="F464" s="394" t="s">
        <v>20</v>
      </c>
      <c r="G464" s="394" t="s">
        <v>25</v>
      </c>
      <c r="H464" s="397" t="s">
        <v>24</v>
      </c>
      <c r="I464" s="397" t="s">
        <v>23</v>
      </c>
      <c r="J464" s="397" t="s">
        <v>34</v>
      </c>
      <c r="K464" s="398" t="s">
        <v>31</v>
      </c>
    </row>
    <row r="465" spans="3:11" ht="15.6">
      <c r="C465" s="391" t="s">
        <v>1164</v>
      </c>
      <c r="D465" s="393" t="s">
        <v>31</v>
      </c>
      <c r="E465" s="394" t="s">
        <v>272</v>
      </c>
      <c r="F465" s="394" t="s">
        <v>20</v>
      </c>
      <c r="G465" s="394" t="s">
        <v>21</v>
      </c>
      <c r="H465" s="397" t="s">
        <v>24</v>
      </c>
      <c r="I465" s="397" t="s">
        <v>23</v>
      </c>
      <c r="J465" s="397" t="s">
        <v>25</v>
      </c>
      <c r="K465" s="398" t="s">
        <v>33</v>
      </c>
    </row>
    <row r="466" spans="3:11" ht="15.6">
      <c r="C466" s="391" t="s">
        <v>1163</v>
      </c>
      <c r="D466" s="393" t="s">
        <v>31</v>
      </c>
      <c r="E466" s="394" t="s">
        <v>272</v>
      </c>
      <c r="F466" s="394" t="s">
        <v>20</v>
      </c>
      <c r="G466" s="394" t="s">
        <v>21</v>
      </c>
      <c r="H466" s="397" t="s">
        <v>24</v>
      </c>
      <c r="I466" s="397" t="s">
        <v>23</v>
      </c>
      <c r="J466" s="397" t="s">
        <v>25</v>
      </c>
      <c r="K466" s="398" t="s">
        <v>841</v>
      </c>
    </row>
    <row r="467" spans="3:11" ht="15.6">
      <c r="C467" s="391" t="s">
        <v>1162</v>
      </c>
      <c r="D467" s="393" t="s">
        <v>31</v>
      </c>
      <c r="E467" s="394" t="s">
        <v>272</v>
      </c>
      <c r="F467" s="394" t="s">
        <v>20</v>
      </c>
      <c r="G467" s="394" t="s">
        <v>21</v>
      </c>
      <c r="H467" s="397" t="s">
        <v>24</v>
      </c>
      <c r="I467" s="397" t="s">
        <v>23</v>
      </c>
      <c r="J467" s="397" t="s">
        <v>25</v>
      </c>
      <c r="K467" s="398" t="s">
        <v>32</v>
      </c>
    </row>
    <row r="468" spans="3:11" ht="15.6">
      <c r="C468" s="391" t="s">
        <v>1161</v>
      </c>
      <c r="D468" s="393" t="s">
        <v>22</v>
      </c>
      <c r="E468" s="394" t="s">
        <v>841</v>
      </c>
      <c r="F468" s="394" t="s">
        <v>20</v>
      </c>
      <c r="G468" s="394" t="s">
        <v>21</v>
      </c>
      <c r="H468" s="397" t="s">
        <v>24</v>
      </c>
      <c r="I468" s="397" t="s">
        <v>25</v>
      </c>
      <c r="J468" s="397" t="s">
        <v>34</v>
      </c>
      <c r="K468" s="398" t="s">
        <v>33</v>
      </c>
    </row>
    <row r="469" spans="3:11" ht="15.6">
      <c r="C469" s="391" t="s">
        <v>1160</v>
      </c>
      <c r="D469" s="393" t="s">
        <v>22</v>
      </c>
      <c r="E469" s="394" t="s">
        <v>32</v>
      </c>
      <c r="F469" s="394" t="s">
        <v>20</v>
      </c>
      <c r="G469" s="394" t="s">
        <v>21</v>
      </c>
      <c r="H469" s="397" t="s">
        <v>24</v>
      </c>
      <c r="I469" s="397" t="s">
        <v>25</v>
      </c>
      <c r="J469" s="397" t="s">
        <v>34</v>
      </c>
      <c r="K469" s="398" t="s">
        <v>33</v>
      </c>
    </row>
    <row r="470" spans="3:11" ht="15.6">
      <c r="C470" s="391" t="s">
        <v>1159</v>
      </c>
      <c r="D470" s="393" t="s">
        <v>22</v>
      </c>
      <c r="E470" s="394" t="s">
        <v>841</v>
      </c>
      <c r="F470" s="394" t="s">
        <v>20</v>
      </c>
      <c r="G470" s="394" t="s">
        <v>21</v>
      </c>
      <c r="H470" s="397" t="s">
        <v>24</v>
      </c>
      <c r="I470" s="397" t="s">
        <v>25</v>
      </c>
      <c r="J470" s="397" t="s">
        <v>34</v>
      </c>
      <c r="K470" s="398" t="s">
        <v>32</v>
      </c>
    </row>
    <row r="471" spans="3:11" ht="15.6">
      <c r="C471" s="391" t="s">
        <v>1158</v>
      </c>
      <c r="D471" s="393" t="s">
        <v>22</v>
      </c>
      <c r="E471" s="394" t="s">
        <v>841</v>
      </c>
      <c r="F471" s="394" t="s">
        <v>20</v>
      </c>
      <c r="G471" s="394" t="s">
        <v>21</v>
      </c>
      <c r="H471" s="397" t="s">
        <v>24</v>
      </c>
      <c r="I471" s="397" t="s">
        <v>25</v>
      </c>
      <c r="J471" s="397" t="s">
        <v>32</v>
      </c>
      <c r="K471" s="398" t="s">
        <v>33</v>
      </c>
    </row>
    <row r="472" spans="3:11" ht="15.6">
      <c r="C472" s="391" t="s">
        <v>1157</v>
      </c>
      <c r="D472" s="393" t="s">
        <v>31</v>
      </c>
      <c r="E472" s="394" t="s">
        <v>22</v>
      </c>
      <c r="F472" s="394" t="s">
        <v>20</v>
      </c>
      <c r="G472" s="394" t="s">
        <v>21</v>
      </c>
      <c r="H472" s="397" t="s">
        <v>24</v>
      </c>
      <c r="I472" s="397" t="s">
        <v>25</v>
      </c>
      <c r="J472" s="397" t="s">
        <v>34</v>
      </c>
      <c r="K472" s="398" t="s">
        <v>33</v>
      </c>
    </row>
    <row r="473" spans="3:11" ht="15.6">
      <c r="C473" s="391" t="s">
        <v>1156</v>
      </c>
      <c r="D473" s="393" t="s">
        <v>31</v>
      </c>
      <c r="E473" s="394" t="s">
        <v>841</v>
      </c>
      <c r="F473" s="394" t="s">
        <v>20</v>
      </c>
      <c r="G473" s="394" t="s">
        <v>21</v>
      </c>
      <c r="H473" s="397" t="s">
        <v>24</v>
      </c>
      <c r="I473" s="397" t="s">
        <v>25</v>
      </c>
      <c r="J473" s="397" t="s">
        <v>34</v>
      </c>
      <c r="K473" s="398" t="s">
        <v>22</v>
      </c>
    </row>
    <row r="474" spans="3:11" ht="15.6">
      <c r="C474" s="391" t="s">
        <v>1155</v>
      </c>
      <c r="D474" s="393" t="s">
        <v>31</v>
      </c>
      <c r="E474" s="394" t="s">
        <v>841</v>
      </c>
      <c r="F474" s="394" t="s">
        <v>20</v>
      </c>
      <c r="G474" s="394" t="s">
        <v>21</v>
      </c>
      <c r="H474" s="397" t="s">
        <v>24</v>
      </c>
      <c r="I474" s="397" t="s">
        <v>25</v>
      </c>
      <c r="J474" s="397" t="s">
        <v>22</v>
      </c>
      <c r="K474" s="398" t="s">
        <v>33</v>
      </c>
    </row>
    <row r="475" spans="3:11" ht="15.6">
      <c r="C475" s="391" t="s">
        <v>1154</v>
      </c>
      <c r="D475" s="393" t="s">
        <v>31</v>
      </c>
      <c r="E475" s="394" t="s">
        <v>22</v>
      </c>
      <c r="F475" s="394" t="s">
        <v>20</v>
      </c>
      <c r="G475" s="394" t="s">
        <v>21</v>
      </c>
      <c r="H475" s="397" t="s">
        <v>24</v>
      </c>
      <c r="I475" s="397" t="s">
        <v>25</v>
      </c>
      <c r="J475" s="397" t="s">
        <v>34</v>
      </c>
      <c r="K475" s="398" t="s">
        <v>32</v>
      </c>
    </row>
    <row r="476" spans="3:11" ht="15.6">
      <c r="C476" s="391" t="s">
        <v>1153</v>
      </c>
      <c r="D476" s="393" t="s">
        <v>31</v>
      </c>
      <c r="E476" s="394" t="s">
        <v>22</v>
      </c>
      <c r="F476" s="394" t="s">
        <v>20</v>
      </c>
      <c r="G476" s="394" t="s">
        <v>21</v>
      </c>
      <c r="H476" s="397" t="s">
        <v>24</v>
      </c>
      <c r="I476" s="397" t="s">
        <v>25</v>
      </c>
      <c r="J476" s="397" t="s">
        <v>32</v>
      </c>
      <c r="K476" s="398" t="s">
        <v>33</v>
      </c>
    </row>
    <row r="477" spans="3:11" ht="15.6">
      <c r="C477" s="391" t="s">
        <v>1152</v>
      </c>
      <c r="D477" s="393" t="s">
        <v>31</v>
      </c>
      <c r="E477" s="394" t="s">
        <v>841</v>
      </c>
      <c r="F477" s="394" t="s">
        <v>20</v>
      </c>
      <c r="G477" s="394" t="s">
        <v>21</v>
      </c>
      <c r="H477" s="397" t="s">
        <v>24</v>
      </c>
      <c r="I477" s="397" t="s">
        <v>25</v>
      </c>
      <c r="J477" s="397" t="s">
        <v>22</v>
      </c>
      <c r="K477" s="398" t="s">
        <v>32</v>
      </c>
    </row>
    <row r="478" spans="3:11" ht="15.6">
      <c r="C478" s="391" t="s">
        <v>1151</v>
      </c>
      <c r="D478" s="393" t="s">
        <v>22</v>
      </c>
      <c r="E478" s="394" t="s">
        <v>272</v>
      </c>
      <c r="F478" s="394" t="s">
        <v>20</v>
      </c>
      <c r="G478" s="394" t="s">
        <v>21</v>
      </c>
      <c r="H478" s="397" t="s">
        <v>24</v>
      </c>
      <c r="I478" s="397" t="s">
        <v>25</v>
      </c>
      <c r="J478" s="397" t="s">
        <v>34</v>
      </c>
      <c r="K478" s="398" t="s">
        <v>33</v>
      </c>
    </row>
    <row r="479" spans="3:11" ht="15.6">
      <c r="C479" s="391" t="s">
        <v>1150</v>
      </c>
      <c r="D479" s="393" t="s">
        <v>22</v>
      </c>
      <c r="E479" s="394" t="s">
        <v>272</v>
      </c>
      <c r="F479" s="394" t="s">
        <v>20</v>
      </c>
      <c r="G479" s="394" t="s">
        <v>21</v>
      </c>
      <c r="H479" s="397" t="s">
        <v>24</v>
      </c>
      <c r="I479" s="397" t="s">
        <v>25</v>
      </c>
      <c r="J479" s="397" t="s">
        <v>34</v>
      </c>
      <c r="K479" s="398" t="s">
        <v>841</v>
      </c>
    </row>
    <row r="480" spans="3:11" ht="15.6">
      <c r="C480" s="391" t="s">
        <v>1149</v>
      </c>
      <c r="D480" s="393" t="s">
        <v>22</v>
      </c>
      <c r="E480" s="394" t="s">
        <v>272</v>
      </c>
      <c r="F480" s="394" t="s">
        <v>20</v>
      </c>
      <c r="G480" s="394" t="s">
        <v>21</v>
      </c>
      <c r="H480" s="397" t="s">
        <v>24</v>
      </c>
      <c r="I480" s="397" t="s">
        <v>25</v>
      </c>
      <c r="J480" s="397" t="s">
        <v>841</v>
      </c>
      <c r="K480" s="398" t="s">
        <v>33</v>
      </c>
    </row>
    <row r="481" spans="3:11" ht="15.6">
      <c r="C481" s="391" t="s">
        <v>1148</v>
      </c>
      <c r="D481" s="393" t="s">
        <v>22</v>
      </c>
      <c r="E481" s="394" t="s">
        <v>272</v>
      </c>
      <c r="F481" s="394" t="s">
        <v>20</v>
      </c>
      <c r="G481" s="394" t="s">
        <v>21</v>
      </c>
      <c r="H481" s="397" t="s">
        <v>24</v>
      </c>
      <c r="I481" s="397" t="s">
        <v>25</v>
      </c>
      <c r="J481" s="397" t="s">
        <v>34</v>
      </c>
      <c r="K481" s="398" t="s">
        <v>32</v>
      </c>
    </row>
    <row r="482" spans="3:11" ht="15.6">
      <c r="C482" s="391" t="s">
        <v>1147</v>
      </c>
      <c r="D482" s="393" t="s">
        <v>22</v>
      </c>
      <c r="E482" s="394" t="s">
        <v>272</v>
      </c>
      <c r="F482" s="394" t="s">
        <v>20</v>
      </c>
      <c r="G482" s="394" t="s">
        <v>21</v>
      </c>
      <c r="H482" s="397" t="s">
        <v>24</v>
      </c>
      <c r="I482" s="397" t="s">
        <v>25</v>
      </c>
      <c r="J482" s="397" t="s">
        <v>32</v>
      </c>
      <c r="K482" s="398" t="s">
        <v>33</v>
      </c>
    </row>
    <row r="483" spans="3:11" ht="15.6">
      <c r="C483" s="391" t="s">
        <v>1146</v>
      </c>
      <c r="D483" s="393" t="s">
        <v>22</v>
      </c>
      <c r="E483" s="394" t="s">
        <v>272</v>
      </c>
      <c r="F483" s="394" t="s">
        <v>20</v>
      </c>
      <c r="G483" s="394" t="s">
        <v>21</v>
      </c>
      <c r="H483" s="397" t="s">
        <v>24</v>
      </c>
      <c r="I483" s="397" t="s">
        <v>25</v>
      </c>
      <c r="J483" s="397" t="s">
        <v>32</v>
      </c>
      <c r="K483" s="398" t="s">
        <v>841</v>
      </c>
    </row>
    <row r="484" spans="3:11" ht="15.6">
      <c r="C484" s="391" t="s">
        <v>1145</v>
      </c>
      <c r="D484" s="393" t="s">
        <v>31</v>
      </c>
      <c r="E484" s="394" t="s">
        <v>272</v>
      </c>
      <c r="F484" s="394" t="s">
        <v>20</v>
      </c>
      <c r="G484" s="394" t="s">
        <v>21</v>
      </c>
      <c r="H484" s="397" t="s">
        <v>24</v>
      </c>
      <c r="I484" s="397" t="s">
        <v>25</v>
      </c>
      <c r="J484" s="397" t="s">
        <v>34</v>
      </c>
      <c r="K484" s="398" t="s">
        <v>22</v>
      </c>
    </row>
    <row r="485" spans="3:11" ht="15.6">
      <c r="C485" s="391" t="s">
        <v>1144</v>
      </c>
      <c r="D485" s="393" t="s">
        <v>31</v>
      </c>
      <c r="E485" s="394" t="s">
        <v>272</v>
      </c>
      <c r="F485" s="394" t="s">
        <v>20</v>
      </c>
      <c r="G485" s="394" t="s">
        <v>21</v>
      </c>
      <c r="H485" s="397" t="s">
        <v>24</v>
      </c>
      <c r="I485" s="397" t="s">
        <v>25</v>
      </c>
      <c r="J485" s="397" t="s">
        <v>22</v>
      </c>
      <c r="K485" s="398" t="s">
        <v>33</v>
      </c>
    </row>
    <row r="486" spans="3:11" ht="15.6">
      <c r="C486" s="391" t="s">
        <v>1143</v>
      </c>
      <c r="D486" s="393" t="s">
        <v>31</v>
      </c>
      <c r="E486" s="394" t="s">
        <v>272</v>
      </c>
      <c r="F486" s="394" t="s">
        <v>20</v>
      </c>
      <c r="G486" s="394" t="s">
        <v>21</v>
      </c>
      <c r="H486" s="397" t="s">
        <v>24</v>
      </c>
      <c r="I486" s="397" t="s">
        <v>25</v>
      </c>
      <c r="J486" s="397" t="s">
        <v>22</v>
      </c>
      <c r="K486" s="398" t="s">
        <v>841</v>
      </c>
    </row>
    <row r="487" spans="3:11" ht="15.6">
      <c r="C487" s="391" t="s">
        <v>1142</v>
      </c>
      <c r="D487" s="393" t="s">
        <v>31</v>
      </c>
      <c r="E487" s="394" t="s">
        <v>272</v>
      </c>
      <c r="F487" s="394" t="s">
        <v>20</v>
      </c>
      <c r="G487" s="394" t="s">
        <v>21</v>
      </c>
      <c r="H487" s="397" t="s">
        <v>24</v>
      </c>
      <c r="I487" s="397" t="s">
        <v>25</v>
      </c>
      <c r="J487" s="397" t="s">
        <v>22</v>
      </c>
      <c r="K487" s="398" t="s">
        <v>32</v>
      </c>
    </row>
    <row r="488" spans="3:11" ht="15.6">
      <c r="C488" s="391" t="s">
        <v>1141</v>
      </c>
      <c r="D488" s="393" t="s">
        <v>21</v>
      </c>
      <c r="E488" s="394" t="s">
        <v>22</v>
      </c>
      <c r="F488" s="394" t="s">
        <v>20</v>
      </c>
      <c r="G488" s="394" t="s">
        <v>25</v>
      </c>
      <c r="H488" s="397" t="s">
        <v>24</v>
      </c>
      <c r="I488" s="397" t="s">
        <v>23</v>
      </c>
      <c r="J488" s="397" t="s">
        <v>34</v>
      </c>
      <c r="K488" s="398" t="s">
        <v>33</v>
      </c>
    </row>
    <row r="489" spans="3:11" ht="15.6">
      <c r="C489" s="391" t="s">
        <v>1140</v>
      </c>
      <c r="D489" s="393" t="s">
        <v>21</v>
      </c>
      <c r="E489" s="394" t="s">
        <v>841</v>
      </c>
      <c r="F489" s="394" t="s">
        <v>20</v>
      </c>
      <c r="G489" s="394" t="s">
        <v>25</v>
      </c>
      <c r="H489" s="397" t="s">
        <v>24</v>
      </c>
      <c r="I489" s="397" t="s">
        <v>23</v>
      </c>
      <c r="J489" s="397" t="s">
        <v>34</v>
      </c>
      <c r="K489" s="398" t="s">
        <v>22</v>
      </c>
    </row>
    <row r="490" spans="3:11" ht="15.6">
      <c r="C490" s="391" t="s">
        <v>1139</v>
      </c>
      <c r="D490" s="393" t="s">
        <v>21</v>
      </c>
      <c r="E490" s="394" t="s">
        <v>841</v>
      </c>
      <c r="F490" s="394" t="s">
        <v>20</v>
      </c>
      <c r="G490" s="394" t="s">
        <v>25</v>
      </c>
      <c r="H490" s="397" t="s">
        <v>24</v>
      </c>
      <c r="I490" s="397" t="s">
        <v>23</v>
      </c>
      <c r="J490" s="397" t="s">
        <v>22</v>
      </c>
      <c r="K490" s="398" t="s">
        <v>33</v>
      </c>
    </row>
    <row r="491" spans="3:11" ht="15.6">
      <c r="C491" s="391" t="s">
        <v>1138</v>
      </c>
      <c r="D491" s="393" t="s">
        <v>21</v>
      </c>
      <c r="E491" s="394" t="s">
        <v>22</v>
      </c>
      <c r="F491" s="394" t="s">
        <v>20</v>
      </c>
      <c r="G491" s="394" t="s">
        <v>25</v>
      </c>
      <c r="H491" s="397" t="s">
        <v>24</v>
      </c>
      <c r="I491" s="397" t="s">
        <v>23</v>
      </c>
      <c r="J491" s="397" t="s">
        <v>34</v>
      </c>
      <c r="K491" s="398" t="s">
        <v>32</v>
      </c>
    </row>
    <row r="492" spans="3:11" ht="15.6">
      <c r="C492" s="391" t="s">
        <v>1137</v>
      </c>
      <c r="D492" s="393" t="s">
        <v>21</v>
      </c>
      <c r="E492" s="394" t="s">
        <v>22</v>
      </c>
      <c r="F492" s="394" t="s">
        <v>20</v>
      </c>
      <c r="G492" s="394" t="s">
        <v>25</v>
      </c>
      <c r="H492" s="397" t="s">
        <v>24</v>
      </c>
      <c r="I492" s="397" t="s">
        <v>23</v>
      </c>
      <c r="J492" s="397" t="s">
        <v>32</v>
      </c>
      <c r="K492" s="398" t="s">
        <v>33</v>
      </c>
    </row>
    <row r="493" spans="3:11" ht="15.6">
      <c r="C493" s="391" t="s">
        <v>1136</v>
      </c>
      <c r="D493" s="393" t="s">
        <v>21</v>
      </c>
      <c r="E493" s="394" t="s">
        <v>841</v>
      </c>
      <c r="F493" s="394" t="s">
        <v>20</v>
      </c>
      <c r="G493" s="394" t="s">
        <v>25</v>
      </c>
      <c r="H493" s="397" t="s">
        <v>24</v>
      </c>
      <c r="I493" s="397" t="s">
        <v>23</v>
      </c>
      <c r="J493" s="397" t="s">
        <v>22</v>
      </c>
      <c r="K493" s="398" t="s">
        <v>32</v>
      </c>
    </row>
    <row r="494" spans="3:11" ht="15.6">
      <c r="C494" s="391" t="s">
        <v>1135</v>
      </c>
      <c r="D494" s="393" t="s">
        <v>31</v>
      </c>
      <c r="E494" s="394" t="s">
        <v>23</v>
      </c>
      <c r="F494" s="394" t="s">
        <v>20</v>
      </c>
      <c r="G494" s="394" t="s">
        <v>21</v>
      </c>
      <c r="H494" s="397" t="s">
        <v>24</v>
      </c>
      <c r="I494" s="397" t="s">
        <v>25</v>
      </c>
      <c r="J494" s="397" t="s">
        <v>34</v>
      </c>
      <c r="K494" s="398" t="s">
        <v>22</v>
      </c>
    </row>
    <row r="495" spans="3:11" ht="15.6">
      <c r="C495" s="391" t="s">
        <v>1134</v>
      </c>
      <c r="D495" s="393" t="s">
        <v>31</v>
      </c>
      <c r="E495" s="394" t="s">
        <v>22</v>
      </c>
      <c r="F495" s="394" t="s">
        <v>20</v>
      </c>
      <c r="G495" s="394" t="s">
        <v>21</v>
      </c>
      <c r="H495" s="397" t="s">
        <v>24</v>
      </c>
      <c r="I495" s="397" t="s">
        <v>23</v>
      </c>
      <c r="J495" s="397" t="s">
        <v>25</v>
      </c>
      <c r="K495" s="398" t="s">
        <v>33</v>
      </c>
    </row>
    <row r="496" spans="3:11" ht="15.6">
      <c r="C496" s="391" t="s">
        <v>1133</v>
      </c>
      <c r="D496" s="393" t="s">
        <v>31</v>
      </c>
      <c r="E496" s="394" t="s">
        <v>841</v>
      </c>
      <c r="F496" s="394" t="s">
        <v>20</v>
      </c>
      <c r="G496" s="394" t="s">
        <v>21</v>
      </c>
      <c r="H496" s="397" t="s">
        <v>24</v>
      </c>
      <c r="I496" s="397" t="s">
        <v>23</v>
      </c>
      <c r="J496" s="397" t="s">
        <v>25</v>
      </c>
      <c r="K496" s="398" t="s">
        <v>22</v>
      </c>
    </row>
    <row r="497" spans="3:11" ht="15.6">
      <c r="C497" s="391" t="s">
        <v>1132</v>
      </c>
      <c r="D497" s="393" t="s">
        <v>31</v>
      </c>
      <c r="E497" s="394" t="s">
        <v>22</v>
      </c>
      <c r="F497" s="394" t="s">
        <v>20</v>
      </c>
      <c r="G497" s="394" t="s">
        <v>21</v>
      </c>
      <c r="H497" s="397" t="s">
        <v>24</v>
      </c>
      <c r="I497" s="397" t="s">
        <v>23</v>
      </c>
      <c r="J497" s="397" t="s">
        <v>25</v>
      </c>
      <c r="K497" s="398" t="s">
        <v>32</v>
      </c>
    </row>
    <row r="498" spans="3:11" ht="15.6">
      <c r="C498" s="391" t="s">
        <v>1131</v>
      </c>
      <c r="D498" s="393" t="s">
        <v>21</v>
      </c>
      <c r="E498" s="394" t="s">
        <v>272</v>
      </c>
      <c r="F498" s="394" t="s">
        <v>20</v>
      </c>
      <c r="G498" s="394" t="s">
        <v>25</v>
      </c>
      <c r="H498" s="397" t="s">
        <v>24</v>
      </c>
      <c r="I498" s="397" t="s">
        <v>23</v>
      </c>
      <c r="J498" s="397" t="s">
        <v>34</v>
      </c>
      <c r="K498" s="398" t="s">
        <v>22</v>
      </c>
    </row>
    <row r="499" spans="3:11" ht="15.6">
      <c r="C499" s="391" t="s">
        <v>1130</v>
      </c>
      <c r="D499" s="393" t="s">
        <v>21</v>
      </c>
      <c r="E499" s="394" t="s">
        <v>272</v>
      </c>
      <c r="F499" s="394" t="s">
        <v>20</v>
      </c>
      <c r="G499" s="394" t="s">
        <v>25</v>
      </c>
      <c r="H499" s="397" t="s">
        <v>24</v>
      </c>
      <c r="I499" s="397" t="s">
        <v>23</v>
      </c>
      <c r="J499" s="397" t="s">
        <v>22</v>
      </c>
      <c r="K499" s="398" t="s">
        <v>33</v>
      </c>
    </row>
    <row r="500" spans="3:11" ht="15.6">
      <c r="C500" s="391" t="s">
        <v>1129</v>
      </c>
      <c r="D500" s="393" t="s">
        <v>21</v>
      </c>
      <c r="E500" s="394" t="s">
        <v>272</v>
      </c>
      <c r="F500" s="394" t="s">
        <v>20</v>
      </c>
      <c r="G500" s="394" t="s">
        <v>25</v>
      </c>
      <c r="H500" s="397" t="s">
        <v>24</v>
      </c>
      <c r="I500" s="397" t="s">
        <v>23</v>
      </c>
      <c r="J500" s="397" t="s">
        <v>22</v>
      </c>
      <c r="K500" s="398" t="s">
        <v>841</v>
      </c>
    </row>
    <row r="501" spans="3:11" ht="15.6">
      <c r="C501" s="391" t="s">
        <v>1128</v>
      </c>
      <c r="D501" s="393" t="s">
        <v>21</v>
      </c>
      <c r="E501" s="394" t="s">
        <v>272</v>
      </c>
      <c r="F501" s="394" t="s">
        <v>20</v>
      </c>
      <c r="G501" s="394" t="s">
        <v>25</v>
      </c>
      <c r="H501" s="397" t="s">
        <v>24</v>
      </c>
      <c r="I501" s="397" t="s">
        <v>23</v>
      </c>
      <c r="J501" s="397" t="s">
        <v>22</v>
      </c>
      <c r="K501" s="398" t="s">
        <v>32</v>
      </c>
    </row>
    <row r="502" spans="3:11" ht="16.2" thickBot="1">
      <c r="C502" s="392" t="s">
        <v>1127</v>
      </c>
      <c r="D502" s="399" t="s">
        <v>31</v>
      </c>
      <c r="E502" s="400" t="s">
        <v>272</v>
      </c>
      <c r="F502" s="400" t="s">
        <v>20</v>
      </c>
      <c r="G502" s="400" t="s">
        <v>21</v>
      </c>
      <c r="H502" s="401" t="s">
        <v>24</v>
      </c>
      <c r="I502" s="401" t="s">
        <v>23</v>
      </c>
      <c r="J502" s="401" t="s">
        <v>25</v>
      </c>
      <c r="K502" s="402" t="s">
        <v>22</v>
      </c>
    </row>
    <row r="503" spans="3:11" ht="15" thickTop="1">
      <c r="H503" s="22"/>
      <c r="I503" s="22"/>
      <c r="J503" s="22"/>
      <c r="K503" s="22"/>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1.44140625" defaultRowHeight="14.4"/>
  <cols>
    <col min="1" max="1" width="7.88671875" customWidth="1"/>
    <col min="2" max="2" width="4.44140625" style="22" customWidth="1"/>
    <col min="3" max="3" width="14" customWidth="1"/>
    <col min="4" max="4" width="7.88671875" customWidth="1"/>
    <col min="5" max="5" width="7.6640625" customWidth="1"/>
    <col min="6" max="6" width="5" customWidth="1"/>
    <col min="7" max="7" width="5.44140625" customWidth="1"/>
    <col min="8" max="8" width="19.109375" customWidth="1"/>
    <col min="10" max="10" width="7.88671875" customWidth="1"/>
    <col min="13" max="13" width="4.33203125" customWidth="1"/>
    <col min="14" max="14" width="4.5546875" customWidth="1"/>
    <col min="15" max="15" width="0.88671875" customWidth="1"/>
    <col min="16" max="16" width="3.5546875" customWidth="1"/>
    <col min="18" max="18" width="13" customWidth="1"/>
  </cols>
  <sheetData>
    <row r="1" spans="1:19" ht="23.4">
      <c r="C1" s="49" t="str">
        <f>Language!$E$180</f>
        <v>Third in the group</v>
      </c>
    </row>
    <row r="2" spans="1:19" ht="38.25" customHeight="1"/>
    <row r="3" spans="1:19">
      <c r="A3" s="405"/>
      <c r="B3" s="28"/>
      <c r="C3" s="27"/>
      <c r="D3" s="404" t="s">
        <v>1107</v>
      </c>
      <c r="E3" s="404" t="s">
        <v>190</v>
      </c>
      <c r="F3" s="404" t="s">
        <v>1108</v>
      </c>
      <c r="G3" s="404" t="s">
        <v>1109</v>
      </c>
      <c r="H3" s="404" t="s">
        <v>191</v>
      </c>
      <c r="I3" s="404" t="s">
        <v>198</v>
      </c>
      <c r="J3" s="404"/>
      <c r="K3" s="404" t="s">
        <v>30</v>
      </c>
      <c r="L3" s="404" t="s">
        <v>1725</v>
      </c>
    </row>
    <row r="4" spans="1:19">
      <c r="A4" s="22"/>
      <c r="B4" s="454" t="s">
        <v>26</v>
      </c>
      <c r="C4" s="455" t="str">
        <f>CalcA!$D$24</f>
        <v>Rep. of Korea</v>
      </c>
      <c r="D4" s="454">
        <f>CalcA!$E$24</f>
        <v>0</v>
      </c>
      <c r="E4" s="454">
        <f>F4-G4</f>
        <v>0</v>
      </c>
      <c r="F4" s="454">
        <f>CalcA!$F$24</f>
        <v>0</v>
      </c>
      <c r="G4" s="454">
        <f>CalcA!$G$24</f>
        <v>0</v>
      </c>
      <c r="H4" s="456">
        <f t="shared" ref="H4:H15" si="0">$D4*$S$4+($E4+$S$5/2)*$S$5+$F4*$S$6+$K4*$S$7+$L4*$S$8</f>
        <v>500000.00007499999</v>
      </c>
      <c r="I4" s="454" t="s">
        <v>24</v>
      </c>
      <c r="J4" s="454"/>
      <c r="K4" s="454">
        <f>SUMIFS(FairPlay!$C$6:$C$27,FairPlay!$B$6:$B$27,$C4)+SUMIFS(FairPlay!$F$6:$F$27,FairPlay!$E$6:$E$27,$C4)+SUMIFS(FairPlay!$I$6:$I$27,FairPlay!$H$6:$H$27,$C4)</f>
        <v>0</v>
      </c>
      <c r="L4" s="454">
        <f>100-INDEX(Language!$D$5:$D$100,MATCH($C4,Language!$E$5:$E$100,0),1)</f>
        <v>75</v>
      </c>
      <c r="R4" s="723" t="s">
        <v>1798</v>
      </c>
      <c r="S4" s="724">
        <v>1000000</v>
      </c>
    </row>
    <row r="5" spans="1:19">
      <c r="A5" s="22"/>
      <c r="B5" s="22" t="s">
        <v>27</v>
      </c>
      <c r="C5" t="str">
        <f>CalcB!$D$24</f>
        <v>Qatar</v>
      </c>
      <c r="D5" s="22">
        <f>CalcB!$E$24</f>
        <v>0</v>
      </c>
      <c r="E5" s="22">
        <f t="shared" ref="E5:E15" si="1">F5-G5</f>
        <v>0</v>
      </c>
      <c r="F5" s="22">
        <f>CalcB!$F$24</f>
        <v>0</v>
      </c>
      <c r="G5" s="22">
        <f>CalcB!$G$24</f>
        <v>0</v>
      </c>
      <c r="H5" s="457">
        <f t="shared" si="0"/>
        <v>500000.00004499999</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c r="A6" s="22"/>
      <c r="B6" s="22" t="s">
        <v>28</v>
      </c>
      <c r="C6" t="str">
        <f>CalcC!$D$24</f>
        <v>Haiti</v>
      </c>
      <c r="D6" s="22">
        <f>CalcC!$E$24</f>
        <v>0</v>
      </c>
      <c r="E6" s="22">
        <f t="shared" si="1"/>
        <v>0</v>
      </c>
      <c r="F6" s="22">
        <f>CalcC!$F$24</f>
        <v>0</v>
      </c>
      <c r="G6" s="22">
        <f>CalcC!$G$24</f>
        <v>0</v>
      </c>
      <c r="H6" s="457">
        <f t="shared" si="0"/>
        <v>500000.00001700001</v>
      </c>
      <c r="I6" s="22" t="s">
        <v>21</v>
      </c>
      <c r="J6" s="22"/>
      <c r="K6" s="22">
        <f>SUMIFS(FairPlay!$C$6:$C$27,FairPlay!$B$6:$B$27,$C6)+SUMIFS(FairPlay!$F$6:$F$27,FairPlay!$E$6:$E$27,$C6)+SUMIFS(FairPlay!$I$6:$I$27,FairPlay!$H$6:$H$27,$C6)</f>
        <v>0</v>
      </c>
      <c r="L6" s="22">
        <f>100-INDEX(Language!$D$5:$D$100,MATCH($C6,Language!$E$5:$E$100,0),1)</f>
        <v>17</v>
      </c>
      <c r="R6" s="725" t="s">
        <v>1796</v>
      </c>
      <c r="S6" s="726">
        <v>1</v>
      </c>
    </row>
    <row r="7" spans="1:19">
      <c r="A7" s="22"/>
      <c r="B7" s="22" t="s">
        <v>29</v>
      </c>
      <c r="C7" t="str">
        <f>CalcD!$D$24</f>
        <v>Australia</v>
      </c>
      <c r="D7" s="22">
        <f>CalcD!$E$24</f>
        <v>0</v>
      </c>
      <c r="E7" s="22">
        <f t="shared" si="1"/>
        <v>0</v>
      </c>
      <c r="F7" s="22">
        <f>CalcD!$F$24</f>
        <v>0</v>
      </c>
      <c r="G7" s="22">
        <f>CalcD!$G$24</f>
        <v>0</v>
      </c>
      <c r="H7" s="457">
        <f t="shared" si="0"/>
        <v>500000.00007299997</v>
      </c>
      <c r="I7" s="22" t="s">
        <v>25</v>
      </c>
      <c r="J7" s="22"/>
      <c r="K7" s="22">
        <f>SUMIFS(FairPlay!$C$6:$C$27,FairPlay!$B$6:$B$27,$C7)+SUMIFS(FairPlay!$F$6:$F$27,FairPlay!$E$6:$E$27,$C7)+SUMIFS(FairPlay!$I$6:$I$27,FairPlay!$H$6:$H$27,$C7)</f>
        <v>0</v>
      </c>
      <c r="L7" s="22">
        <f>100-INDEX(Language!$D$5:$D$100,MATCH($C7,Language!$E$5:$E$100,0),1)</f>
        <v>73</v>
      </c>
      <c r="R7" s="725" t="s">
        <v>1799</v>
      </c>
      <c r="S7" s="726">
        <v>1E-3</v>
      </c>
    </row>
    <row r="8" spans="1:19">
      <c r="A8" s="22"/>
      <c r="B8" s="22" t="s">
        <v>1111</v>
      </c>
      <c r="C8" t="str">
        <f>CalcE!$D$24</f>
        <v>Ivory Coast</v>
      </c>
      <c r="D8" s="22">
        <f>CalcE!$E$24</f>
        <v>0</v>
      </c>
      <c r="E8" s="22">
        <f t="shared" si="1"/>
        <v>0</v>
      </c>
      <c r="F8" s="22">
        <f>CalcE!$F$24</f>
        <v>0</v>
      </c>
      <c r="G8" s="22">
        <f>CalcE!$G$24</f>
        <v>0</v>
      </c>
      <c r="H8" s="457">
        <f t="shared" si="0"/>
        <v>500000.00006599998</v>
      </c>
      <c r="I8" s="22" t="s">
        <v>22</v>
      </c>
      <c r="J8" s="22"/>
      <c r="K8" s="22">
        <f>SUMIFS(FairPlay!$C$6:$C$27,FairPlay!$B$6:$B$27,$C8)+SUMIFS(FairPlay!$F$6:$F$27,FairPlay!$E$6:$E$27,$C8)+SUMIFS(FairPlay!$I$6:$I$27,FairPlay!$H$6:$H$27,$C8)</f>
        <v>0</v>
      </c>
      <c r="L8" s="22">
        <f>100-INDEX(Language!$D$5:$D$100,MATCH($C8,Language!$E$5:$E$100,0),1)</f>
        <v>66</v>
      </c>
      <c r="R8" s="727" t="s">
        <v>1800</v>
      </c>
      <c r="S8" s="728">
        <v>9.9999999999999995E-7</v>
      </c>
    </row>
    <row r="9" spans="1:19">
      <c r="A9" s="22"/>
      <c r="B9" s="22" t="s">
        <v>1112</v>
      </c>
      <c r="C9" t="str">
        <f>CalcF!$D$24</f>
        <v>Sweden</v>
      </c>
      <c r="D9" s="22">
        <f>CalcF!$E$24</f>
        <v>0</v>
      </c>
      <c r="E9" s="22">
        <f t="shared" si="1"/>
        <v>0</v>
      </c>
      <c r="F9" s="22">
        <f>CalcF!$F$24</f>
        <v>0</v>
      </c>
      <c r="G9" s="22">
        <f>CalcF!$G$24</f>
        <v>0</v>
      </c>
      <c r="H9" s="457">
        <f t="shared" si="0"/>
        <v>500000.00006200001</v>
      </c>
      <c r="I9" s="22" t="s">
        <v>23</v>
      </c>
      <c r="J9" s="22"/>
      <c r="K9" s="22">
        <f>SUMIFS(FairPlay!$C$6:$C$27,FairPlay!$B$6:$B$27,$C9)+SUMIFS(FairPlay!$F$6:$F$27,FairPlay!$E$6:$E$27,$C9)+SUMIFS(FairPlay!$I$6:$I$27,FairPlay!$H$6:$H$27,$C9)</f>
        <v>0</v>
      </c>
      <c r="L9" s="22">
        <f>100-INDEX(Language!$D$5:$D$100,MATCH($C9,Language!$E$5:$E$100,0),1)</f>
        <v>62</v>
      </c>
    </row>
    <row r="10" spans="1:19">
      <c r="A10" s="22"/>
      <c r="B10" s="22" t="s">
        <v>1115</v>
      </c>
      <c r="C10" t="str">
        <f>CalcG!$D$24</f>
        <v>IR Iran</v>
      </c>
      <c r="D10" s="22">
        <f>CalcG!$E$24</f>
        <v>0</v>
      </c>
      <c r="E10" s="22">
        <f t="shared" si="1"/>
        <v>0</v>
      </c>
      <c r="F10" s="22">
        <f>CalcG!$F$24</f>
        <v>0</v>
      </c>
      <c r="G10" s="22">
        <f>CalcG!$G$24</f>
        <v>0</v>
      </c>
      <c r="H10" s="457">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c r="A11" s="22"/>
      <c r="B11" s="22" t="s">
        <v>1116</v>
      </c>
      <c r="C11" t="str">
        <f>CalcH!$D$24</f>
        <v>Saudi Arabia</v>
      </c>
      <c r="D11" s="22">
        <f>CalcH!$E$24</f>
        <v>0</v>
      </c>
      <c r="E11" s="22">
        <f t="shared" si="1"/>
        <v>0</v>
      </c>
      <c r="F11" s="22">
        <f>CalcH!$F$24</f>
        <v>0</v>
      </c>
      <c r="G11" s="22">
        <f>CalcH!$G$24</f>
        <v>0</v>
      </c>
      <c r="H11" s="457">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c r="A12" s="22"/>
      <c r="B12" s="22" t="s">
        <v>1117</v>
      </c>
      <c r="C12" t="str">
        <f>CalcI!$D$24</f>
        <v>Iraq</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c r="A13" s="22"/>
      <c r="B13" s="22" t="s">
        <v>1118</v>
      </c>
      <c r="C13" t="str">
        <f>CalcJ!$D$24</f>
        <v>Austria</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c r="A14" s="22"/>
      <c r="B14" s="22" t="s">
        <v>1119</v>
      </c>
      <c r="C14" t="str">
        <f>CalcK!$D$24</f>
        <v>Uzbekistan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 thickBot="1">
      <c r="D16" s="45" t="s">
        <v>1107</v>
      </c>
      <c r="E16" s="45" t="s">
        <v>190</v>
      </c>
      <c r="F16" s="404" t="s">
        <v>1108</v>
      </c>
      <c r="G16" s="404" t="s">
        <v>1109</v>
      </c>
      <c r="H16" s="404" t="s">
        <v>191</v>
      </c>
      <c r="I16" s="45" t="s">
        <v>198</v>
      </c>
      <c r="J16" s="22"/>
    </row>
    <row r="17" spans="2:16" ht="15" thickTop="1">
      <c r="B17" s="406" t="s">
        <v>26</v>
      </c>
      <c r="C17" s="407" t="str">
        <f t="shared" ref="C17:G22" si="2">INDEX(C$4:C$15,MATCH($H17,$H$4:$H$15,0))</f>
        <v>IR Iran</v>
      </c>
      <c r="D17" s="408">
        <f t="shared" si="2"/>
        <v>0</v>
      </c>
      <c r="E17" s="409">
        <f t="shared" si="2"/>
        <v>0</v>
      </c>
      <c r="F17" s="410">
        <f t="shared" si="2"/>
        <v>0</v>
      </c>
      <c r="G17" s="411">
        <f t="shared" si="2"/>
        <v>0</v>
      </c>
      <c r="H17" s="412">
        <f t="shared" ref="H17:H22" si="3">LARGE($H$4:$H$15,ROW(A1))</f>
        <v>500000.00007900002</v>
      </c>
      <c r="I17" s="413" t="str">
        <f t="shared" ref="I17:I22" si="4">INDEX(I$4:I$15,MATCH($H17,$H$4:$H$15,0))</f>
        <v>G</v>
      </c>
      <c r="J17" s="451"/>
      <c r="K17" s="409">
        <f t="array" ref="K17">SUM(IF($I$17:$I$24 &lt; $I17,1))</f>
        <v>5</v>
      </c>
      <c r="L17" s="409" t="str">
        <f>INDEX($I$17:$I$24,MATCH(ROW(A1)-1,$K$17:$K$24,0))</f>
        <v>A</v>
      </c>
      <c r="M17" s="408">
        <f>D17</f>
        <v>0</v>
      </c>
      <c r="N17" s="414">
        <f>F17</f>
        <v>0</v>
      </c>
      <c r="O17" s="415" t="s">
        <v>1113</v>
      </c>
      <c r="P17" s="416">
        <f>G17</f>
        <v>0</v>
      </c>
    </row>
    <row r="18" spans="2:16">
      <c r="B18" s="417" t="s">
        <v>27</v>
      </c>
      <c r="C18" s="418" t="str">
        <f t="shared" si="2"/>
        <v>Austria</v>
      </c>
      <c r="D18" s="419">
        <f t="shared" si="2"/>
        <v>0</v>
      </c>
      <c r="E18" s="420">
        <f t="shared" si="2"/>
        <v>0</v>
      </c>
      <c r="F18" s="421">
        <f t="shared" si="2"/>
        <v>0</v>
      </c>
      <c r="G18" s="422">
        <f t="shared" si="2"/>
        <v>0</v>
      </c>
      <c r="H18" s="423">
        <f t="shared" si="3"/>
        <v>500000.000076</v>
      </c>
      <c r="I18" s="424" t="str">
        <f t="shared" si="4"/>
        <v>J</v>
      </c>
      <c r="J18" s="452"/>
      <c r="K18" s="420">
        <f t="array" ref="K18">SUM(IF($I$17:$I$24 &lt; $I18,1))</f>
        <v>6</v>
      </c>
      <c r="L18" s="420" t="str">
        <f>INDEX($I$17:$I$24,MATCH(ROW(A2)-1,$K$17:$K$24,0))</f>
        <v>B</v>
      </c>
      <c r="M18" s="419">
        <f t="shared" ref="M18:M22" si="5">D18</f>
        <v>0</v>
      </c>
      <c r="N18" s="425">
        <f t="shared" ref="N18:N22" si="6">F18</f>
        <v>0</v>
      </c>
      <c r="O18" s="426" t="s">
        <v>1113</v>
      </c>
      <c r="P18" s="427">
        <f t="shared" ref="P18:P22" si="7">G18</f>
        <v>0</v>
      </c>
    </row>
    <row r="19" spans="2:16">
      <c r="B19" s="417" t="s">
        <v>28</v>
      </c>
      <c r="C19" s="418" t="str">
        <f t="shared" si="2"/>
        <v>Rep. of Korea</v>
      </c>
      <c r="D19" s="419">
        <f t="shared" si="2"/>
        <v>0</v>
      </c>
      <c r="E19" s="420">
        <f t="shared" si="2"/>
        <v>0</v>
      </c>
      <c r="F19" s="421">
        <f t="shared" si="2"/>
        <v>0</v>
      </c>
      <c r="G19" s="422">
        <f t="shared" si="2"/>
        <v>0</v>
      </c>
      <c r="H19" s="423">
        <f t="shared" si="3"/>
        <v>500000.00007499999</v>
      </c>
      <c r="I19" s="424" t="str">
        <f t="shared" si="4"/>
        <v>A</v>
      </c>
      <c r="J19" s="452"/>
      <c r="K19" s="420">
        <f t="array" ref="K19">SUM(IF($I$17:$I$24 &lt; $I19,1))</f>
        <v>0</v>
      </c>
      <c r="L19" s="420" t="str">
        <f t="shared" ref="L19:L24" si="8">INDEX($I$17:$I$24,MATCH(ROW(A3)-1,$K$17:$K$24,0))</f>
        <v>D</v>
      </c>
      <c r="M19" s="419">
        <f t="shared" si="5"/>
        <v>0</v>
      </c>
      <c r="N19" s="425">
        <f t="shared" si="6"/>
        <v>0</v>
      </c>
      <c r="O19" s="426" t="s">
        <v>1113</v>
      </c>
      <c r="P19" s="427">
        <f t="shared" si="7"/>
        <v>0</v>
      </c>
    </row>
    <row r="20" spans="2:16">
      <c r="B20" s="417" t="s">
        <v>29</v>
      </c>
      <c r="C20" s="418" t="str">
        <f t="shared" si="2"/>
        <v>Australia</v>
      </c>
      <c r="D20" s="419">
        <f t="shared" si="2"/>
        <v>0</v>
      </c>
      <c r="E20" s="420">
        <f t="shared" si="2"/>
        <v>0</v>
      </c>
      <c r="F20" s="421">
        <f t="shared" si="2"/>
        <v>0</v>
      </c>
      <c r="G20" s="422">
        <f t="shared" si="2"/>
        <v>0</v>
      </c>
      <c r="H20" s="423">
        <f t="shared" si="3"/>
        <v>500000.00007299997</v>
      </c>
      <c r="I20" s="424" t="str">
        <f t="shared" si="4"/>
        <v>D</v>
      </c>
      <c r="J20" s="452"/>
      <c r="K20" s="420">
        <f t="array" ref="K20">SUM(IF($I$17:$I$24 &lt; $I20,1))</f>
        <v>2</v>
      </c>
      <c r="L20" s="420" t="str">
        <f t="shared" si="8"/>
        <v>E</v>
      </c>
      <c r="M20" s="419">
        <f t="shared" si="5"/>
        <v>0</v>
      </c>
      <c r="N20" s="425">
        <f t="shared" si="6"/>
        <v>0</v>
      </c>
      <c r="O20" s="426" t="s">
        <v>1113</v>
      </c>
      <c r="P20" s="427">
        <f t="shared" si="7"/>
        <v>0</v>
      </c>
    </row>
    <row r="21" spans="2:16">
      <c r="B21" s="417" t="s">
        <v>1111</v>
      </c>
      <c r="C21" s="418" t="str">
        <f t="shared" si="2"/>
        <v>Ivory Coast</v>
      </c>
      <c r="D21" s="419">
        <f t="shared" si="2"/>
        <v>0</v>
      </c>
      <c r="E21" s="420">
        <f t="shared" si="2"/>
        <v>0</v>
      </c>
      <c r="F21" s="421">
        <f t="shared" si="2"/>
        <v>0</v>
      </c>
      <c r="G21" s="422">
        <f t="shared" si="2"/>
        <v>0</v>
      </c>
      <c r="H21" s="423">
        <f t="shared" si="3"/>
        <v>500000.00006599998</v>
      </c>
      <c r="I21" s="424" t="str">
        <f t="shared" si="4"/>
        <v>E</v>
      </c>
      <c r="J21" s="452"/>
      <c r="K21" s="420">
        <f t="array" ref="K21">SUM(IF($I$17:$I$24 &lt; $I21,1))</f>
        <v>3</v>
      </c>
      <c r="L21" s="420" t="str">
        <f t="shared" si="8"/>
        <v>F</v>
      </c>
      <c r="M21" s="419">
        <f t="shared" si="5"/>
        <v>0</v>
      </c>
      <c r="N21" s="425">
        <f t="shared" si="6"/>
        <v>0</v>
      </c>
      <c r="O21" s="426" t="s">
        <v>1113</v>
      </c>
      <c r="P21" s="427">
        <f t="shared" si="7"/>
        <v>0</v>
      </c>
    </row>
    <row r="22" spans="2:16">
      <c r="B22" s="440" t="s">
        <v>1112</v>
      </c>
      <c r="C22" s="441" t="str">
        <f t="shared" si="2"/>
        <v>Sweden</v>
      </c>
      <c r="D22" s="442">
        <f t="shared" si="2"/>
        <v>0</v>
      </c>
      <c r="E22" s="443">
        <f t="shared" si="2"/>
        <v>0</v>
      </c>
      <c r="F22" s="444">
        <f t="shared" si="2"/>
        <v>0</v>
      </c>
      <c r="G22" s="445">
        <f t="shared" si="2"/>
        <v>0</v>
      </c>
      <c r="H22" s="446">
        <f t="shared" si="3"/>
        <v>500000.00006200001</v>
      </c>
      <c r="I22" s="447" t="str">
        <f t="shared" si="4"/>
        <v>F</v>
      </c>
      <c r="J22" s="452"/>
      <c r="K22" s="420">
        <f t="array" ref="K22">SUM(IF($I$17:$I$24 &lt; $I22,1))</f>
        <v>4</v>
      </c>
      <c r="L22" s="420" t="str">
        <f t="shared" si="8"/>
        <v>G</v>
      </c>
      <c r="M22" s="442">
        <f t="shared" si="5"/>
        <v>0</v>
      </c>
      <c r="N22" s="448">
        <f t="shared" si="6"/>
        <v>0</v>
      </c>
      <c r="O22" s="449" t="s">
        <v>1113</v>
      </c>
      <c r="P22" s="450">
        <f t="shared" si="7"/>
        <v>0</v>
      </c>
    </row>
    <row r="23" spans="2:16">
      <c r="B23" s="440" t="s">
        <v>1115</v>
      </c>
      <c r="C23" s="441" t="str">
        <f t="shared" ref="C23:G28" si="9">INDEX(C$4:C$15,MATCH($H23,$H$4:$H$15,0))</f>
        <v>Uzbekistan</v>
      </c>
      <c r="D23" s="442">
        <f t="shared" si="9"/>
        <v>0</v>
      </c>
      <c r="E23" s="443">
        <f t="shared" si="9"/>
        <v>0</v>
      </c>
      <c r="F23" s="444">
        <f t="shared" si="9"/>
        <v>0</v>
      </c>
      <c r="G23" s="445">
        <f t="shared" si="9"/>
        <v>0</v>
      </c>
      <c r="H23" s="446">
        <f t="shared" ref="H23:H28" si="10">LARGE($H$4:$H$15,ROW(A7))</f>
        <v>500000.00004999997</v>
      </c>
      <c r="I23" s="447" t="str">
        <f t="shared" ref="I23:I28" si="11">INDEX(I$4:I$15,MATCH($H23,$H$4:$H$15,0))</f>
        <v>K</v>
      </c>
      <c r="K23" s="420">
        <f t="array" ref="K23">SUM(IF($I$17:$I$24 &lt; $I23,1))</f>
        <v>7</v>
      </c>
      <c r="L23" s="420" t="str">
        <f t="shared" si="8"/>
        <v>J</v>
      </c>
      <c r="M23" s="442">
        <f t="shared" ref="M23:M28" si="12">D23</f>
        <v>0</v>
      </c>
      <c r="N23" s="448">
        <f t="shared" ref="N23:N28" si="13">F23</f>
        <v>0</v>
      </c>
      <c r="O23" s="449" t="s">
        <v>1113</v>
      </c>
      <c r="P23" s="450">
        <f t="shared" ref="P23:P28" si="14">G23</f>
        <v>0</v>
      </c>
    </row>
    <row r="24" spans="2:16">
      <c r="B24" s="440" t="s">
        <v>1116</v>
      </c>
      <c r="C24" s="441" t="str">
        <f t="shared" si="9"/>
        <v>Qatar</v>
      </c>
      <c r="D24" s="442">
        <f t="shared" si="9"/>
        <v>0</v>
      </c>
      <c r="E24" s="443">
        <f t="shared" si="9"/>
        <v>0</v>
      </c>
      <c r="F24" s="444">
        <f t="shared" si="9"/>
        <v>0</v>
      </c>
      <c r="G24" s="445">
        <f t="shared" si="9"/>
        <v>0</v>
      </c>
      <c r="H24" s="446">
        <f t="shared" si="10"/>
        <v>500000.00004499999</v>
      </c>
      <c r="I24" s="447" t="str">
        <f t="shared" si="11"/>
        <v>B</v>
      </c>
      <c r="K24" s="420">
        <f t="array" ref="K24">SUM(IF($I$17:$I$24 &lt; $I24,1))</f>
        <v>1</v>
      </c>
      <c r="L24" s="420" t="str">
        <f t="shared" si="8"/>
        <v>K</v>
      </c>
      <c r="M24" s="442">
        <f t="shared" si="12"/>
        <v>0</v>
      </c>
      <c r="N24" s="448">
        <f t="shared" si="13"/>
        <v>0</v>
      </c>
      <c r="O24" s="449" t="s">
        <v>1113</v>
      </c>
      <c r="P24" s="450">
        <f t="shared" si="14"/>
        <v>0</v>
      </c>
    </row>
    <row r="25" spans="2:16">
      <c r="B25" s="440" t="s">
        <v>1117</v>
      </c>
      <c r="C25" s="441" t="str">
        <f t="shared" si="9"/>
        <v>Iraq</v>
      </c>
      <c r="D25" s="442">
        <f t="shared" si="9"/>
        <v>0</v>
      </c>
      <c r="E25" s="443">
        <f t="shared" si="9"/>
        <v>0</v>
      </c>
      <c r="F25" s="444">
        <f t="shared" si="9"/>
        <v>0</v>
      </c>
      <c r="G25" s="445">
        <f t="shared" si="9"/>
        <v>0</v>
      </c>
      <c r="H25" s="446">
        <f t="shared" si="10"/>
        <v>500000.00004299998</v>
      </c>
      <c r="I25" s="447" t="str">
        <f t="shared" si="11"/>
        <v>I</v>
      </c>
      <c r="L25" s="25"/>
      <c r="M25" s="442">
        <f t="shared" si="12"/>
        <v>0</v>
      </c>
      <c r="N25" s="448">
        <f t="shared" si="13"/>
        <v>0</v>
      </c>
      <c r="O25" s="449" t="s">
        <v>1113</v>
      </c>
      <c r="P25" s="450">
        <f t="shared" si="14"/>
        <v>0</v>
      </c>
    </row>
    <row r="26" spans="2:16">
      <c r="B26" s="440" t="s">
        <v>1118</v>
      </c>
      <c r="C26" s="441" t="str">
        <f t="shared" si="9"/>
        <v>Saudi Arabia</v>
      </c>
      <c r="D26" s="442">
        <f t="shared" si="9"/>
        <v>0</v>
      </c>
      <c r="E26" s="443">
        <f t="shared" si="9"/>
        <v>0</v>
      </c>
      <c r="F26" s="444">
        <f t="shared" si="9"/>
        <v>0</v>
      </c>
      <c r="G26" s="445">
        <f t="shared" si="9"/>
        <v>0</v>
      </c>
      <c r="H26" s="446">
        <f t="shared" si="10"/>
        <v>500000.00003900001</v>
      </c>
      <c r="I26" s="447" t="str">
        <f t="shared" si="11"/>
        <v>H</v>
      </c>
      <c r="L26" s="25"/>
      <c r="M26" s="442">
        <f t="shared" si="12"/>
        <v>0</v>
      </c>
      <c r="N26" s="448">
        <f t="shared" si="13"/>
        <v>0</v>
      </c>
      <c r="O26" s="449" t="s">
        <v>1113</v>
      </c>
      <c r="P26" s="450">
        <f t="shared" si="14"/>
        <v>0</v>
      </c>
    </row>
    <row r="27" spans="2:16">
      <c r="B27" s="440" t="s">
        <v>1119</v>
      </c>
      <c r="C27" s="441" t="str">
        <f t="shared" si="9"/>
        <v>Ghana</v>
      </c>
      <c r="D27" s="442">
        <f t="shared" si="9"/>
        <v>0</v>
      </c>
      <c r="E27" s="443">
        <f t="shared" si="9"/>
        <v>0</v>
      </c>
      <c r="F27" s="444">
        <f t="shared" si="9"/>
        <v>0</v>
      </c>
      <c r="G27" s="445">
        <f t="shared" si="9"/>
        <v>0</v>
      </c>
      <c r="H27" s="446">
        <f t="shared" si="10"/>
        <v>500000.00002600002</v>
      </c>
      <c r="I27" s="447" t="str">
        <f t="shared" si="11"/>
        <v>L</v>
      </c>
      <c r="L27" s="25"/>
      <c r="M27" s="442">
        <f t="shared" si="12"/>
        <v>0</v>
      </c>
      <c r="N27" s="448">
        <f t="shared" si="13"/>
        <v>0</v>
      </c>
      <c r="O27" s="449" t="s">
        <v>1113</v>
      </c>
      <c r="P27" s="450">
        <f t="shared" si="14"/>
        <v>0</v>
      </c>
    </row>
    <row r="28" spans="2:16" ht="15" thickBot="1">
      <c r="B28" s="428" t="s">
        <v>1120</v>
      </c>
      <c r="C28" s="429" t="str">
        <f t="shared" si="9"/>
        <v>Haiti</v>
      </c>
      <c r="D28" s="430">
        <f t="shared" si="9"/>
        <v>0</v>
      </c>
      <c r="E28" s="431">
        <f t="shared" si="9"/>
        <v>0</v>
      </c>
      <c r="F28" s="432">
        <f t="shared" si="9"/>
        <v>0</v>
      </c>
      <c r="G28" s="433">
        <f t="shared" si="9"/>
        <v>0</v>
      </c>
      <c r="H28" s="434">
        <f t="shared" si="10"/>
        <v>500000.00001700001</v>
      </c>
      <c r="I28" s="435" t="str">
        <f t="shared" si="11"/>
        <v>C</v>
      </c>
      <c r="J28" s="403"/>
      <c r="K28" s="403"/>
      <c r="L28" s="453"/>
      <c r="M28" s="430">
        <f t="shared" si="12"/>
        <v>0</v>
      </c>
      <c r="N28" s="436">
        <f t="shared" si="13"/>
        <v>0</v>
      </c>
      <c r="O28" s="437" t="s">
        <v>1113</v>
      </c>
      <c r="P28" s="438">
        <f t="shared" si="14"/>
        <v>0</v>
      </c>
    </row>
    <row r="29" spans="2:16" ht="15" thickTop="1">
      <c r="L29" s="25"/>
    </row>
    <row r="30" spans="2:16">
      <c r="D30" s="22"/>
      <c r="E30" s="22"/>
      <c r="F30" s="22"/>
      <c r="G30" s="956" t="s">
        <v>1083</v>
      </c>
      <c r="H30" s="956"/>
      <c r="I30" s="420" t="str">
        <f>IF(Distinctness!$G$17&gt;0,L17&amp;L18&amp;L19&amp;L20&amp;L21&amp;L22&amp;L23&amp;L24,"")</f>
        <v/>
      </c>
      <c r="J30" s="22"/>
      <c r="K30" s="22"/>
      <c r="L30" s="22"/>
    </row>
    <row r="31" spans="2:16">
      <c r="D31" s="22"/>
      <c r="E31" s="22"/>
      <c r="F31" s="22"/>
      <c r="G31" s="22"/>
      <c r="I31" s="22"/>
      <c r="J31" s="22"/>
      <c r="K31" s="22"/>
      <c r="L31" s="22"/>
    </row>
    <row r="33" spans="8:9">
      <c r="H33" s="439" t="s">
        <v>1114</v>
      </c>
      <c r="I33" s="30"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1.44140625" defaultRowHeight="14.4"/>
  <sheetData>
    <row r="1" spans="2:14" ht="23.4">
      <c r="B1" s="49" t="s">
        <v>308</v>
      </c>
      <c r="C1" s="49"/>
      <c r="D1" s="49"/>
      <c r="E1" s="49"/>
      <c r="F1" s="49"/>
    </row>
    <row r="3" spans="2:14">
      <c r="B3" s="29" t="s">
        <v>198</v>
      </c>
      <c r="C3" s="29" t="s">
        <v>197</v>
      </c>
      <c r="D3" s="29" t="s">
        <v>196</v>
      </c>
      <c r="E3" s="29" t="s">
        <v>199</v>
      </c>
      <c r="F3" s="29" t="s">
        <v>314</v>
      </c>
      <c r="G3" s="29" t="s">
        <v>35</v>
      </c>
      <c r="H3" s="29" t="s">
        <v>195</v>
      </c>
      <c r="J3" s="46"/>
      <c r="K3" s="47"/>
      <c r="L3" s="47"/>
      <c r="M3" s="47"/>
      <c r="N3" s="47"/>
    </row>
    <row r="4" spans="2:14">
      <c r="B4" s="22" t="s">
        <v>24</v>
      </c>
      <c r="C4" s="22" t="b">
        <f>CalcA!$AU$14</f>
        <v>0</v>
      </c>
      <c r="D4" s="30">
        <f>COUNTIF($C$4:$C$15,TRUE)</f>
        <v>0</v>
      </c>
      <c r="E4" s="22" t="str">
        <f>IF($C4,$B4,"")</f>
        <v/>
      </c>
      <c r="F4" s="22">
        <f>LEN($E4)</f>
        <v>0</v>
      </c>
      <c r="G4" s="22">
        <f>SUM($F$4:$F4)</f>
        <v>0</v>
      </c>
      <c r="H4" t="str">
        <f>IF($E4&lt;&gt;"",$E4&amp;IF($G4=$G$15,"",IF($G4&lt;$G$15-1,", ",Language!$E$191)),"")</f>
        <v/>
      </c>
      <c r="J4" s="957" t="str">
        <f>Language!$E$189&amp;"  "&amp;$K$13&amp;"."</f>
        <v>Groups with fair play valuation:  .</v>
      </c>
      <c r="K4" s="958"/>
      <c r="L4" s="958"/>
      <c r="M4" s="958"/>
      <c r="N4" s="958"/>
    </row>
    <row r="5" spans="2:14">
      <c r="B5" s="22" t="s">
        <v>20</v>
      </c>
      <c r="C5" s="22" t="b">
        <f>CalcB!$AU$14</f>
        <v>0</v>
      </c>
      <c r="E5" s="22" t="str">
        <f t="shared" ref="E5:E15" si="0">IF($C5,$B5,"")</f>
        <v/>
      </c>
      <c r="F5" s="22">
        <f t="shared" ref="F5:F15" si="1">LEN($E5)</f>
        <v>0</v>
      </c>
      <c r="G5" s="22">
        <f>SUM($F$4:$F5)</f>
        <v>0</v>
      </c>
      <c r="H5" t="str">
        <f>IF($E5&lt;&gt;"",$E5&amp;IF($G5=$G$15,"",IF($G5&lt;$G$15-1,", ",Language!$E$191)),"")</f>
        <v/>
      </c>
      <c r="J5" s="959" t="str">
        <f>Language!$E$190</f>
        <v>The placement has been clarified in all groups.</v>
      </c>
      <c r="K5" s="959"/>
      <c r="L5" s="959"/>
      <c r="M5" s="959"/>
      <c r="N5" s="959"/>
    </row>
    <row r="6" spans="2:14">
      <c r="B6" s="22" t="s">
        <v>21</v>
      </c>
      <c r="C6" s="22" t="b">
        <f>CalcC!$AU$14</f>
        <v>0</v>
      </c>
      <c r="E6" s="22" t="str">
        <f t="shared" si="0"/>
        <v/>
      </c>
      <c r="F6" s="22">
        <f t="shared" si="1"/>
        <v>0</v>
      </c>
      <c r="G6" s="22">
        <f>SUM($F$4:$F6)</f>
        <v>0</v>
      </c>
      <c r="H6" t="str">
        <f>IF($E6&lt;&gt;"",$E6&amp;IF($G6=$G$15,"",IF($G6&lt;$G$15-1,", ",Language!$E$191)),"")</f>
        <v/>
      </c>
    </row>
    <row r="7" spans="2:14">
      <c r="B7" s="22" t="s">
        <v>25</v>
      </c>
      <c r="C7" s="22" t="b">
        <f>CalcD!$AU$14</f>
        <v>0</v>
      </c>
      <c r="E7" s="22" t="str">
        <f t="shared" si="0"/>
        <v/>
      </c>
      <c r="F7" s="22">
        <f t="shared" si="1"/>
        <v>0</v>
      </c>
      <c r="G7" s="22">
        <f>SUM($F$4:$F7)</f>
        <v>0</v>
      </c>
      <c r="H7" t="str">
        <f>IF($E7&lt;&gt;"",$E7&amp;IF($G7=$G$15,"",IF($G7&lt;$G$15-1,", ",Language!$E$191)),"")</f>
        <v/>
      </c>
      <c r="J7" s="46"/>
      <c r="K7" s="46"/>
      <c r="L7" s="46"/>
      <c r="M7" s="46"/>
      <c r="N7" s="46"/>
    </row>
    <row r="8" spans="2:14">
      <c r="B8" s="22" t="s">
        <v>22</v>
      </c>
      <c r="C8" s="22" t="b">
        <f>CalcE!$AU$14</f>
        <v>0</v>
      </c>
      <c r="E8" s="22" t="str">
        <f t="shared" si="0"/>
        <v/>
      </c>
      <c r="F8" s="22">
        <f t="shared" si="1"/>
        <v>0</v>
      </c>
      <c r="G8" s="22">
        <f>SUM($F$4:$F8)</f>
        <v>0</v>
      </c>
      <c r="H8" t="str">
        <f>IF($E8&lt;&gt;"",$E8&amp;IF($G8=$G$15,"",IF($G8&lt;$G$15-1,", ",Language!$E$191)),"")</f>
        <v/>
      </c>
      <c r="J8" s="46"/>
      <c r="K8" s="46"/>
      <c r="L8" s="46"/>
      <c r="M8" s="46"/>
      <c r="N8" s="46"/>
    </row>
    <row r="9" spans="2:14">
      <c r="B9" s="22" t="s">
        <v>23</v>
      </c>
      <c r="C9" s="22" t="b">
        <f>CalcF!$AU$14</f>
        <v>0</v>
      </c>
      <c r="E9" s="22" t="str">
        <f t="shared" si="0"/>
        <v/>
      </c>
      <c r="F9" s="22">
        <f t="shared" si="1"/>
        <v>0</v>
      </c>
      <c r="G9" s="22">
        <f>SUM($F$4:$F9)</f>
        <v>0</v>
      </c>
      <c r="H9" t="str">
        <f>IF($E9&lt;&gt;"",$E9&amp;IF($G9=$G$15,"",IF($G9&lt;$G$15-1,", ",Language!$E$191)),"")</f>
        <v/>
      </c>
    </row>
    <row r="10" spans="2:14">
      <c r="B10" s="22" t="s">
        <v>272</v>
      </c>
      <c r="C10" s="22" t="b">
        <f>CalcG!$AU$14</f>
        <v>0</v>
      </c>
      <c r="E10" s="22" t="str">
        <f t="shared" si="0"/>
        <v/>
      </c>
      <c r="F10" s="22">
        <f t="shared" si="1"/>
        <v>0</v>
      </c>
      <c r="G10" s="22">
        <f>SUM($F$4:$F10)</f>
        <v>0</v>
      </c>
      <c r="H10" t="str">
        <f>IF($E10&lt;&gt;"",$E10&amp;IF($G10=$G$15,"",IF($G10&lt;$G$15-1,", ",Language!$E$191)),"")</f>
        <v/>
      </c>
    </row>
    <row r="11" spans="2:14">
      <c r="B11" s="22" t="s">
        <v>31</v>
      </c>
      <c r="C11" s="22" t="b">
        <f>CalcH!$AU$14</f>
        <v>0</v>
      </c>
      <c r="E11" s="22" t="str">
        <f t="shared" si="0"/>
        <v/>
      </c>
      <c r="F11" s="22">
        <f t="shared" si="1"/>
        <v>0</v>
      </c>
      <c r="G11" s="22">
        <f>SUM($F$4:$F11)</f>
        <v>0</v>
      </c>
      <c r="H11" t="str">
        <f>IF($E11&lt;&gt;"",$E11&amp;IF($G11=$G$15,"",IF($G11&lt;$G$15-1,", ",Language!$E$191)),"")</f>
        <v/>
      </c>
    </row>
    <row r="12" spans="2:14">
      <c r="B12" s="22" t="s">
        <v>32</v>
      </c>
      <c r="C12" s="22" t="b">
        <f>CalcI!$AU$14</f>
        <v>0</v>
      </c>
      <c r="E12" s="22" t="str">
        <f t="shared" si="0"/>
        <v/>
      </c>
      <c r="F12" s="22">
        <f t="shared" si="1"/>
        <v>0</v>
      </c>
      <c r="G12" s="22">
        <f>SUM($F$4:$F12)</f>
        <v>0</v>
      </c>
      <c r="H12" t="str">
        <f>IF($E12&lt;&gt;"",$E12&amp;IF($G12=$G$15,"",IF($G12&lt;$G$15-1,", ",Language!$E$191)),"")</f>
        <v/>
      </c>
      <c r="J12" s="48"/>
      <c r="K12" s="48"/>
      <c r="L12" s="48"/>
      <c r="M12" s="48"/>
      <c r="N12" s="48"/>
    </row>
    <row r="13" spans="2:14">
      <c r="B13" s="22" t="s">
        <v>841</v>
      </c>
      <c r="C13" s="22" t="b">
        <f>CalcJ!$AU$14</f>
        <v>0</v>
      </c>
      <c r="E13" s="22" t="str">
        <f t="shared" si="0"/>
        <v/>
      </c>
      <c r="F13" s="22">
        <f t="shared" si="1"/>
        <v>0</v>
      </c>
      <c r="G13" s="22">
        <f>SUM($F$4:$F13)</f>
        <v>0</v>
      </c>
      <c r="H13" t="str">
        <f>IF($E13&lt;&gt;"",$E13&amp;IF($G13=$G$15,"",IF($G13&lt;$G$15-1,", ",Language!$E$191)),"")</f>
        <v/>
      </c>
      <c r="J13" s="29" t="s">
        <v>194</v>
      </c>
      <c r="K13" s="960" t="str">
        <f>$H$4&amp;$H$5&amp;$H$6&amp;$H$7&amp;$H$8&amp;$H$9&amp;$H$10&amp;$H$11&amp;$H$12&amp;$H$13&amp;$H$14&amp;$H$15</f>
        <v/>
      </c>
      <c r="L13" s="961"/>
      <c r="M13" s="961"/>
      <c r="N13" s="961"/>
    </row>
    <row r="14" spans="2:14">
      <c r="B14" s="22" t="s">
        <v>33</v>
      </c>
      <c r="C14" s="22" t="b">
        <f>CalcK!$AU$14</f>
        <v>0</v>
      </c>
      <c r="E14" s="22" t="str">
        <f t="shared" si="0"/>
        <v/>
      </c>
      <c r="F14" s="22">
        <f t="shared" si="1"/>
        <v>0</v>
      </c>
      <c r="G14" s="22">
        <f>SUM($F$4:$F14)</f>
        <v>0</v>
      </c>
      <c r="H14" t="str">
        <f>IF($E14&lt;&gt;"",$E14&amp;IF($G14=$G$15,"",IF($G14&lt;$G$15-1,", ",Language!$E$191)),"")</f>
        <v/>
      </c>
    </row>
    <row r="15" spans="2:14">
      <c r="B15" s="22" t="s">
        <v>34</v>
      </c>
      <c r="C15" s="22" t="b">
        <f>CalcL!$AU$14</f>
        <v>0</v>
      </c>
      <c r="E15" s="22" t="str">
        <f t="shared" si="0"/>
        <v/>
      </c>
      <c r="F15" s="22">
        <f t="shared" si="1"/>
        <v>0</v>
      </c>
      <c r="G15" s="22">
        <f>SUM($F$4:$F15)</f>
        <v>0</v>
      </c>
      <c r="H15" t="str">
        <f>IF($E15&lt;&gt;"",$E15&amp;IF($G15=$G$15,"",IF($G15&lt;$G$15-1,", ",Language!$E$191)),"")</f>
        <v/>
      </c>
      <c r="J15" s="14"/>
      <c r="K15" s="14"/>
    </row>
    <row r="16" spans="2:14" ht="15" thickBot="1">
      <c r="B16" s="22"/>
      <c r="C16" s="22"/>
      <c r="E16" s="22"/>
      <c r="F16" s="22"/>
      <c r="G16" s="22"/>
      <c r="J16" s="52"/>
      <c r="K16" s="52"/>
    </row>
    <row r="17" spans="2:7" ht="15" thickBot="1">
      <c r="B17" s="22"/>
      <c r="C17" s="22"/>
      <c r="E17" s="22"/>
      <c r="F17" s="31" t="s">
        <v>1630</v>
      </c>
      <c r="G17" s="464">
        <f>CalcA!$L$9+CalcB!$L$9+CalcC!$L$9+CalcD!$L$9+CalcE!$L$9+CalcF!$L$9+CalcG!$L$9+CalcH!$L$9+CalcI!$L$9+CalcJ!$L$9+CalcK!$L$9+CalcL!$L$9</f>
        <v>0</v>
      </c>
    </row>
    <row r="18" spans="2:7">
      <c r="B18" s="22"/>
      <c r="C18" s="22"/>
      <c r="E18" s="22"/>
      <c r="F18" s="22"/>
      <c r="G18" s="22"/>
    </row>
    <row r="19" spans="2:7">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6.109375" style="679" customWidth="1"/>
    <col min="42" max="42" width="5.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3" width="2.6640625" style="679"/>
    <col min="54" max="54" width="3" style="679" bestFit="1" customWidth="1"/>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24</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Mexico</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0</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South Africa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60</v>
      </c>
      <c r="R6" s="721">
        <f t="shared" ref="R6:R8" si="3">(1000-Q6)*($L$9&gt;0)</f>
        <v>0</v>
      </c>
      <c r="S6" s="586"/>
      <c r="T6" s="586"/>
      <c r="U6" s="599"/>
      <c r="V6" s="586"/>
      <c r="W6" s="586"/>
      <c r="X6" s="772"/>
      <c r="Y6" s="586"/>
      <c r="Z6" s="586"/>
      <c r="AA6" s="586"/>
      <c r="AB6" s="772"/>
      <c r="AC6" s="586"/>
      <c r="AD6" s="586"/>
      <c r="AE6" s="586"/>
      <c r="AF6" s="772"/>
      <c r="AG6" s="586"/>
      <c r="AH6" s="586"/>
      <c r="AI6" s="586"/>
      <c r="AJ6" s="772"/>
      <c r="AK6" s="586"/>
      <c r="AL6" s="586"/>
      <c r="AM6" s="772"/>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Rep. of Korea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0</v>
      </c>
      <c r="S7" s="586"/>
      <c r="T7" s="586"/>
      <c r="U7" s="599"/>
      <c r="V7" s="586"/>
      <c r="W7" s="586"/>
      <c r="X7" s="772"/>
      <c r="Y7" s="586"/>
      <c r="Z7" s="586"/>
      <c r="AA7" s="586"/>
      <c r="AB7" s="772"/>
      <c r="AC7" s="586"/>
      <c r="AD7" s="586"/>
      <c r="AE7" s="586"/>
      <c r="AF7" s="772"/>
      <c r="AG7" s="586"/>
      <c r="AH7" s="586"/>
      <c r="AI7" s="586"/>
      <c r="AJ7" s="772"/>
      <c r="AK7" s="586"/>
      <c r="AL7" s="586"/>
      <c r="AM7" s="772"/>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Czech Rep.</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41</v>
      </c>
      <c r="R8" s="721">
        <f t="shared" si="3"/>
        <v>0</v>
      </c>
      <c r="S8" s="586"/>
      <c r="T8" s="586"/>
      <c r="U8" s="599"/>
      <c r="V8" s="586"/>
      <c r="W8" s="586"/>
      <c r="X8" s="772"/>
      <c r="Y8" s="586"/>
      <c r="Z8" s="586"/>
      <c r="AA8" s="586"/>
      <c r="AB8" s="772"/>
      <c r="AC8" s="586"/>
      <c r="AD8" s="586"/>
      <c r="AE8" s="586"/>
      <c r="AF8" s="772"/>
      <c r="AG8" s="586"/>
      <c r="AH8" s="586"/>
      <c r="AI8" s="586"/>
      <c r="AJ8" s="772"/>
      <c r="AK8" s="586"/>
      <c r="AL8" s="586"/>
      <c r="AM8" s="772"/>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Mexico</v>
      </c>
      <c r="BF13" s="609" t="str">
        <v>South Africa</v>
      </c>
      <c r="BG13" s="609" t="str">
        <v>Rep. of Korea</v>
      </c>
      <c r="BH13" s="610" t="str">
        <v>Czech Rep.</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Mexico</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Mexico</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South Africa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South Africa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Rep. of Korea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Rep. of Korea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Czech Rep.</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Czech Rep.</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Mexico</v>
      </c>
      <c r="I21" s="637" t="str">
        <v>South Africa</v>
      </c>
      <c r="J21" s="637" t="str">
        <v>Rep. of Korea</v>
      </c>
      <c r="K21" s="638" t="str">
        <v>Czech Rep.</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Mexico</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15</v>
      </c>
      <c r="O22" s="647" t="s">
        <v>26</v>
      </c>
      <c r="P22" s="682" t="str">
        <f>INDEX('World Cup'!$B$13:$AJ$38,1,1+(CODE($B$1)-65)*3)</f>
        <v>Mexico</v>
      </c>
      <c r="Q22" s="683" t="str">
        <f>INDEX('World Cup'!$B$13:$AJ$38,1,2+(CODE($B$1)-65)*3)</f>
        <v>South Africa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7" si="28">IF(AND(P22&lt;&gt;"",Q22&lt;&gt;"",P22&lt;&gt;Q22,R22&lt;&gt;"",S22&lt;&gt;""),1,0)</f>
        <v>0</v>
      </c>
      <c r="U22" s="650">
        <f t="shared" ref="U22:U27" si="29">IF($T22=0,0,IF($R22&gt;$S22,3,IF($R22=$S22,1,0)))</f>
        <v>0</v>
      </c>
      <c r="V22" s="651">
        <f t="shared" ref="V22:V27" si="30">IF($T22=0,0,IF($R22&lt;$S22,3,IF($R22=$S22,1,0)))</f>
        <v>0</v>
      </c>
      <c r="W22" s="652">
        <f t="shared" ref="W22:W27" si="31">IF(OR(R22="",S22=""),0,R22-S22)</f>
        <v>0</v>
      </c>
      <c r="X22" s="653">
        <f t="shared" ref="X22:X27" si="32">IF(OR(R22="",S22=""),0,R22)</f>
        <v>0</v>
      </c>
      <c r="Y22" s="654">
        <f t="shared" ref="Y22:Y27" si="33">IF(OR(R22="",S22=""),0,S22)</f>
        <v>0</v>
      </c>
      <c r="Z22" s="655" t="str">
        <f t="shared" ref="Z22:Z27" si="34">P22&amp;Q22</f>
        <v>MexicoSouth Africa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South Africa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60</v>
      </c>
      <c r="O23" s="659" t="s">
        <v>27</v>
      </c>
      <c r="P23" s="685" t="str">
        <f>INDEX('World Cup'!$B$13:$AJ$38,6,1+(CODE($B$1)-65)*3)</f>
        <v>Rep. of Korea</v>
      </c>
      <c r="Q23" s="686" t="str">
        <f>INDEX('World Cup'!$B$13:$AJ$38,6,2+(CODE($B$1)-65)*3)</f>
        <v>Czech Rep.</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Rep. of KoreaCzech Rep.</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Rep. of Korea</v>
      </c>
      <c r="E24" s="704">
        <f t="shared" si="36"/>
        <v>0</v>
      </c>
      <c r="F24" s="586">
        <f t="shared" si="37"/>
        <v>0</v>
      </c>
      <c r="G24" s="711">
        <f t="shared" si="38"/>
        <v>0</v>
      </c>
      <c r="H24" s="643" t="str">
        <v/>
      </c>
      <c r="I24" s="586" t="str">
        <v/>
      </c>
      <c r="J24" s="644" t="str">
        <v/>
      </c>
      <c r="K24" s="707" t="str">
        <v/>
      </c>
      <c r="L24" s="695" t="b">
        <f t="shared" si="39"/>
        <v>0</v>
      </c>
      <c r="M24" s="695" t="b">
        <v>0</v>
      </c>
      <c r="N24" s="586">
        <f t="shared" si="40"/>
        <v>25</v>
      </c>
      <c r="O24" s="659" t="s">
        <v>28</v>
      </c>
      <c r="P24" s="685" t="str">
        <f>INDEX('World Cup'!$B$13:$AJ$38,11,1+(CODE($B$1)-65)*3)</f>
        <v>Czech Rep.</v>
      </c>
      <c r="Q24" s="686" t="str">
        <f>INDEX('World Cup'!$B$13:$AJ$38,11,2+(CODE($B$1)-65)*3)</f>
        <v>South Africa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Czech Rep.South Africa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Czech Rep.</v>
      </c>
      <c r="E25" s="712">
        <f t="shared" si="36"/>
        <v>0</v>
      </c>
      <c r="F25" s="646">
        <f t="shared" si="37"/>
        <v>0</v>
      </c>
      <c r="G25" s="713">
        <f t="shared" si="38"/>
        <v>0</v>
      </c>
      <c r="H25" s="645" t="str">
        <v/>
      </c>
      <c r="I25" s="646" t="str">
        <v/>
      </c>
      <c r="J25" s="646" t="str">
        <v/>
      </c>
      <c r="K25" s="708" t="str">
        <v/>
      </c>
      <c r="L25" s="695" t="b">
        <f t="shared" si="39"/>
        <v>0</v>
      </c>
      <c r="M25" s="695" t="b">
        <v>0</v>
      </c>
      <c r="N25" s="586">
        <f t="shared" si="40"/>
        <v>41</v>
      </c>
      <c r="O25" s="659" t="s">
        <v>29</v>
      </c>
      <c r="P25" s="685" t="str">
        <f>INDEX('World Cup'!$B$13:$AJ$38,16,1+(CODE($B$1)-65)*3)</f>
        <v>Mexico</v>
      </c>
      <c r="Q25" s="686" t="str">
        <f>INDEX('World Cup'!$B$13:$AJ$38,16,2+(CODE($B$1)-65)*3)</f>
        <v>Rep. of Korea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MexicoRep. of Korea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Czech Rep.</v>
      </c>
      <c r="Q26" s="686" t="str">
        <f>INDEX('World Cup'!$B$13:$AJ$38,21,2+(CODE($B$1)-65)*3)</f>
        <v>Mexico</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Czech Rep.Mexico</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South Africa</v>
      </c>
      <c r="Q27" s="689" t="str">
        <f>INDEX('World Cup'!$B$13:$AJ$38,26,2+(CODE($B$1)-65)*3)</f>
        <v>Rep. of Korea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South AfricaRep. of Korea</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2">Q22&amp;P22</f>
        <v>South AfricaMexico</v>
      </c>
      <c r="AA28" s="666" t="str">
        <f>IF($T22,$Y22&amp;Language!$E$197&amp;$X22,"")</f>
        <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2"/>
        <v>Czech Rep.Rep. of Korea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2"/>
        <v>South AfricaCzech Rep.</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2"/>
        <v>Rep. of KoreaMexico</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2"/>
        <v>MexicoCzech Rep.</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2"/>
        <v>Rep. of KoreaSouth Africa</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20</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Canada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Bosnia/Herzeg.</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Qatar</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Switzerland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Canada</v>
      </c>
      <c r="BF13" s="609" t="str">
        <v>Bosnia/Herzeg.</v>
      </c>
      <c r="BG13" s="609" t="str">
        <v>Qatar</v>
      </c>
      <c r="BH13" s="610" t="str">
        <v>Switzerland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Canada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Canada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Bosnia/Herzeg.</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Bosnia/Herzeg.</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Qatar</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Qatar</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Switzerland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Switzerland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Canada</v>
      </c>
      <c r="I21" s="637" t="str">
        <v>Bosnia/Herzeg.</v>
      </c>
      <c r="J21" s="637" t="str">
        <v>Qatar</v>
      </c>
      <c r="K21" s="638" t="str">
        <v>Switzerland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Canada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30</v>
      </c>
      <c r="O22" s="647" t="s">
        <v>26</v>
      </c>
      <c r="P22" s="682" t="str">
        <f>INDEX('World Cup'!$B$13:$AJ$38,1,1+(CODE($B$1)-65)*3)</f>
        <v>Canada</v>
      </c>
      <c r="Q22" s="683" t="str">
        <f>INDEX('World Cup'!$B$13:$AJ$38,1,2+(CODE($B$1)-65)*3)</f>
        <v>Bosnia/Herzeg.</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CanadaBosnia/Herzeg.</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Bosnia/Herzeg.</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65</v>
      </c>
      <c r="O23" s="659" t="s">
        <v>27</v>
      </c>
      <c r="P23" s="685" t="str">
        <f>INDEX('World Cup'!$B$13:$AJ$38,6,1+(CODE($B$1)-65)*3)</f>
        <v>Qatar</v>
      </c>
      <c r="Q23" s="686" t="str">
        <f>INDEX('World Cup'!$B$13:$AJ$38,6,2+(CODE($B$1)-65)*3)</f>
        <v>Switzerland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QatarSwitzerland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Qatar</v>
      </c>
      <c r="E24" s="704">
        <f t="shared" si="36"/>
        <v>0</v>
      </c>
      <c r="F24" s="586">
        <f t="shared" si="37"/>
        <v>0</v>
      </c>
      <c r="G24" s="711">
        <f t="shared" si="38"/>
        <v>0</v>
      </c>
      <c r="H24" s="643" t="str">
        <v/>
      </c>
      <c r="I24" s="586" t="str">
        <v/>
      </c>
      <c r="J24" s="644" t="str">
        <v/>
      </c>
      <c r="K24" s="707" t="str">
        <v/>
      </c>
      <c r="L24" s="695" t="b">
        <f t="shared" si="39"/>
        <v>0</v>
      </c>
      <c r="M24" s="695" t="b">
        <v>0</v>
      </c>
      <c r="N24" s="586">
        <f t="shared" si="40"/>
        <v>55</v>
      </c>
      <c r="O24" s="659" t="s">
        <v>28</v>
      </c>
      <c r="P24" s="685" t="str">
        <f>INDEX('World Cup'!$B$13:$AJ$38,11,1+(CODE($B$1)-65)*3)</f>
        <v>Switzerland</v>
      </c>
      <c r="Q24" s="686" t="str">
        <f>INDEX('World Cup'!$B$13:$AJ$38,11,2+(CODE($B$1)-65)*3)</f>
        <v>Bosnia/Herzeg.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SwitzerlandBosnia/Herzeg.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Switzerland</v>
      </c>
      <c r="E25" s="712">
        <f t="shared" si="36"/>
        <v>0</v>
      </c>
      <c r="F25" s="646">
        <f t="shared" si="37"/>
        <v>0</v>
      </c>
      <c r="G25" s="713">
        <f t="shared" si="38"/>
        <v>0</v>
      </c>
      <c r="H25" s="645" t="str">
        <v/>
      </c>
      <c r="I25" s="646" t="str">
        <v/>
      </c>
      <c r="J25" s="646" t="str">
        <v/>
      </c>
      <c r="K25" s="708" t="str">
        <v/>
      </c>
      <c r="L25" s="695" t="b">
        <f t="shared" si="39"/>
        <v>0</v>
      </c>
      <c r="M25" s="695" t="b">
        <v>0</v>
      </c>
      <c r="N25" s="586">
        <f t="shared" si="40"/>
        <v>19</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Switzerland</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SwitzerlandCanada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Bosnia/Herzeg.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Bosnia/Herzeg.Qatar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Bosnia/Herzeg.Canada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SwitzerlandQatar</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Bosnia/Herzeg.Switzerland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CanadaSwitzerland</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QatarBosnia/Herzeg.</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4.4" zeroHeight="1"/>
  <cols>
    <col min="1" max="1" width="11.44140625" customWidth="1"/>
    <col min="2" max="2" width="21.5546875" style="169" customWidth="1"/>
    <col min="3" max="3" width="10.33203125" customWidth="1"/>
    <col min="4" max="4" width="18" customWidth="1"/>
    <col min="5" max="5" width="19" customWidth="1"/>
    <col min="6" max="6" width="9.33203125" customWidth="1"/>
    <col min="7" max="7" width="8.6640625" style="22" customWidth="1"/>
    <col min="8" max="8" width="9.88671875" style="22" customWidth="1"/>
    <col min="9" max="9" width="22" style="22" customWidth="1"/>
    <col min="10" max="10" width="12.6640625" customWidth="1"/>
    <col min="11" max="12" width="11.44140625" customWidth="1"/>
    <col min="13" max="13" width="5.6640625" customWidth="1"/>
    <col min="14" max="14" width="19.33203125" customWidth="1"/>
    <col min="15" max="15" width="11.44140625" customWidth="1"/>
    <col min="16" max="16384" width="11.44140625" hidden="1"/>
  </cols>
  <sheetData>
    <row r="1" spans="1:14" ht="28.8">
      <c r="A1" s="90"/>
      <c r="B1" s="840" t="str">
        <f>Language!$E$250</f>
        <v>Daily schedule</v>
      </c>
      <c r="C1" s="840"/>
      <c r="D1" s="840"/>
      <c r="E1" s="840"/>
      <c r="F1" s="840"/>
      <c r="G1" s="840"/>
      <c r="H1" s="840"/>
      <c r="I1" s="551"/>
    </row>
    <row r="2" spans="1:14" ht="29.4" thickBot="1">
      <c r="A2" s="89"/>
      <c r="B2" s="50"/>
      <c r="C2" s="50"/>
      <c r="D2" s="50"/>
      <c r="E2" s="50"/>
      <c r="F2" s="50"/>
      <c r="G2" s="50"/>
      <c r="H2" s="50"/>
      <c r="I2" s="50"/>
      <c r="M2" s="841" t="str">
        <f>Language!$E$261</f>
        <v>Color favorites</v>
      </c>
      <c r="N2" s="841"/>
    </row>
    <row r="3" spans="1:14" ht="15.6" thickTop="1" thickBot="1">
      <c r="A3" s="89"/>
      <c r="B3" s="480" t="str">
        <f>Language!$E$260</f>
        <v>Date</v>
      </c>
      <c r="C3" s="481" t="str">
        <f>Language!$E$253</f>
        <v>Time</v>
      </c>
      <c r="D3" s="481" t="str">
        <f>Language!$E$254</f>
        <v>Team 1</v>
      </c>
      <c r="E3" s="562" t="str">
        <f>Language!$E$255</f>
        <v>Team 2</v>
      </c>
      <c r="F3" s="563" t="str">
        <f>Language!$E$251</f>
        <v>Match No.</v>
      </c>
      <c r="G3" s="842" t="str">
        <f>Language!$E$252</f>
        <v>Teams</v>
      </c>
      <c r="H3" s="842"/>
      <c r="I3" s="563" t="str">
        <f>Language!$E$185</f>
        <v>Venue</v>
      </c>
      <c r="J3" s="564" t="str">
        <f>Language!$E$184</f>
        <v>TV channel</v>
      </c>
      <c r="K3" s="552"/>
      <c r="M3" s="843" t="str">
        <f>Language!$E$262</f>
        <v>Enter the group code here</v>
      </c>
      <c r="N3" s="843"/>
    </row>
    <row r="4" spans="1:14">
      <c r="B4" s="482">
        <f>INDEX(Matches!$B$4:$J$113,MATCH($F4,Matches!$B$4:$B$113,0),5)</f>
        <v>46184.916666666664</v>
      </c>
      <c r="C4" s="483">
        <f>INDEX(Matches!$B$4:$J$113,MATCH($F4,Matches!$B$4:$B$113,0),5)</f>
        <v>46184.916666666664</v>
      </c>
      <c r="D4" s="484" t="str">
        <f>INDEX(Matches!$B$4:$J$113,MATCH($F4,Matches!$B$4:$B$113,0),8)</f>
        <v>Mexico</v>
      </c>
      <c r="E4" s="484" t="str">
        <f>INDEX(Matches!$B$4:$J$113,MATCH($F4,Matches!$B$4:$B$113,0),9)</f>
        <v>South Africa</v>
      </c>
      <c r="F4" s="485">
        <v>1</v>
      </c>
      <c r="G4" s="486" t="str">
        <f>INDEX(Matches!$B$4:$J$113,MATCH($F4,Matches!$B$4:$B$113,0),2)</f>
        <v>A1</v>
      </c>
      <c r="H4" s="486" t="str">
        <f>INDEX(Matches!$B$4:$J$113,MATCH($F4,Matches!$B$4:$B$113,0),3)</f>
        <v>A2</v>
      </c>
      <c r="I4" s="486" t="str">
        <f>IFERROR(VLOOKUP($F4,Matches!$B$4:$H$113,7,0),"")</f>
        <v>Mexico City</v>
      </c>
      <c r="J4" s="717"/>
      <c r="K4" s="718"/>
      <c r="M4" s="843"/>
      <c r="N4" s="843"/>
    </row>
    <row r="5" spans="1:14">
      <c r="B5" s="482">
        <f>INDEX(Matches!$B$4:$J$113,MATCH($F5,Matches!$B$4:$B$113,0),5)</f>
        <v>46185.208333333328</v>
      </c>
      <c r="C5" s="483">
        <f>INDEX(Matches!$B$4:$J$113,MATCH($F5,Matches!$B$4:$B$113,0),5)</f>
        <v>46185.208333333328</v>
      </c>
      <c r="D5" s="484" t="str">
        <f>INDEX(Matches!$B$4:$J$113,MATCH($F5,Matches!$B$4:$B$113,0),8)</f>
        <v>Rep. of Korea</v>
      </c>
      <c r="E5" s="484" t="str">
        <f>INDEX(Matches!$B$4:$J$113,MATCH($F5,Matches!$B$4:$B$113,0),9)</f>
        <v>Czech Rep.</v>
      </c>
      <c r="F5" s="487">
        <v>2</v>
      </c>
      <c r="G5" s="486" t="str">
        <f>INDEX(Matches!$B$4:$J$113,MATCH($F5,Matches!$B$4:$B$113,0),2)</f>
        <v>A3</v>
      </c>
      <c r="H5" s="486" t="str">
        <f>INDEX(Matches!$B$4:$J$113,MATCH($F5,Matches!$B$4:$B$113,0),3)</f>
        <v>A4</v>
      </c>
      <c r="I5" s="486" t="str">
        <f>IFERROR(VLOOKUP($F5,Matches!$B$4:$H$113,7,0),"")</f>
        <v>Guadalajara</v>
      </c>
      <c r="J5" s="717"/>
      <c r="K5" s="718"/>
      <c r="M5" s="843"/>
      <c r="N5" s="843"/>
    </row>
    <row r="6" spans="1:14" ht="16.2" thickBot="1">
      <c r="B6" s="488"/>
      <c r="C6" s="489"/>
      <c r="D6" s="490"/>
      <c r="E6" s="490"/>
      <c r="F6" s="491"/>
      <c r="G6" s="492"/>
      <c r="H6" s="492"/>
      <c r="I6" s="492"/>
      <c r="J6" s="492"/>
      <c r="K6" s="493"/>
      <c r="M6" s="494" t="s">
        <v>1644</v>
      </c>
    </row>
    <row r="7" spans="1:14">
      <c r="B7" s="482">
        <f>INDEX(Matches!$B$4:$J$113,MATCH($F7,Matches!$B$4:$B$113,0),5)</f>
        <v>46185.916666666664</v>
      </c>
      <c r="C7" s="483">
        <f>INDEX(Matches!$B$4:$J$113,MATCH($F7,Matches!$B$4:$B$113,0),5)</f>
        <v>46185.916666666664</v>
      </c>
      <c r="D7" s="484" t="str">
        <f>INDEX(Matches!$B$4:$J$113,MATCH($F7,Matches!$B$4:$B$113,0),8)</f>
        <v>Canada</v>
      </c>
      <c r="E7" s="484" t="str">
        <f>INDEX(Matches!$B$4:$J$113,MATCH($F7,Matches!$B$4:$B$113,0),9)</f>
        <v>Bosnia/Herzeg.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England</v>
      </c>
    </row>
    <row r="8" spans="1:14">
      <c r="B8" s="482">
        <f>INDEX(Matches!$B$4:$J$113,MATCH($F8,Matches!$B$4:$B$113,0),5)</f>
        <v>46186.166666666664</v>
      </c>
      <c r="C8" s="483">
        <f>INDEX(Matches!$B$4:$J$113,MATCH($F8,Matches!$B$4:$B$113,0),5)</f>
        <v>46186.166666666664</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c r="B9" s="488"/>
      <c r="C9" s="489"/>
      <c r="D9" s="490"/>
      <c r="E9" s="490"/>
      <c r="F9" s="491"/>
      <c r="G9" s="492"/>
      <c r="H9" s="492"/>
      <c r="I9" s="492"/>
      <c r="J9" s="492"/>
      <c r="K9" s="493"/>
      <c r="M9" s="497" t="s">
        <v>174</v>
      </c>
      <c r="N9" s="499" t="str">
        <f>IFERROR(VLOOKUP(M9,Groups!$B$7:$D$65,3,0),"")</f>
        <v>Canada</v>
      </c>
    </row>
    <row r="10" spans="1:14" ht="15" thickBot="1">
      <c r="B10" s="488">
        <f>INDEX(Matches!$B$4:$J$113,MATCH($F10,Matches!$B$4:$B$113,0),5)</f>
        <v>46186.916666666664</v>
      </c>
      <c r="C10" s="489">
        <f>INDEX(Matches!$B$4:$J$113,MATCH($F10,Matches!$B$4:$B$113,0),5)</f>
        <v>46186.916666666664</v>
      </c>
      <c r="D10" s="787" t="str">
        <f>INDEX(Matches!$B$4:$J$113,MATCH($F10,Matches!$B$4:$B$113,0),8)</f>
        <v>Qatar</v>
      </c>
      <c r="E10" s="787" t="str">
        <f>INDEX(Matches!$B$4:$J$113,MATCH($F10,Matches!$B$4:$B$113,0),9)</f>
        <v>Switzerland</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Mexico</v>
      </c>
    </row>
    <row r="11" spans="1:14">
      <c r="B11" s="482">
        <f>INDEX(Matches!$B$4:$J$113,MATCH($F11,Matches!$B$4:$B$113,0),5)</f>
        <v>46187.041666666664</v>
      </c>
      <c r="C11" s="483">
        <f>INDEX(Matches!$B$4:$J$113,MATCH($F11,Matches!$B$4:$B$113,0),5)</f>
        <v>46187.041666666664</v>
      </c>
      <c r="D11" s="484" t="str">
        <f>INDEX(Matches!$B$4:$J$113,MATCH($F11,Matches!$B$4:$B$113,0),8)</f>
        <v>Brazil</v>
      </c>
      <c r="E11" s="484" t="str">
        <f>INDEX(Matches!$B$4:$J$113,MATCH($F11,Matches!$B$4:$B$113,0),9)</f>
        <v>Morocco</v>
      </c>
      <c r="F11" s="487">
        <v>7</v>
      </c>
      <c r="G11" s="486" t="str">
        <f>INDEX(Matches!$B$4:$J$113,MATCH($F11,Matches!$B$4:$B$113,0),2)</f>
        <v>C1</v>
      </c>
      <c r="H11" s="486" t="str">
        <f>INDEX(Matches!$B$4:$J$113,MATCH($F11,Matches!$B$4:$B$113,0),3)</f>
        <v>C2</v>
      </c>
      <c r="I11" s="486" t="str">
        <f>IFERROR(VLOOKUP($F11,Matches!$B$4:$H$113,7,0),"")</f>
        <v>New York/New Jersey</v>
      </c>
      <c r="J11" s="717"/>
      <c r="K11" s="718"/>
    </row>
    <row r="12" spans="1:14">
      <c r="B12" s="482">
        <f>INDEX(Matches!$B$4:$J$113,MATCH($F12,Matches!$B$4:$B$113,0),5)</f>
        <v>46187.166666666664</v>
      </c>
      <c r="C12" s="483">
        <f>INDEX(Matches!$B$4:$J$113,MATCH($F12,Matches!$B$4:$B$113,0),5)</f>
        <v>46187.166666666664</v>
      </c>
      <c r="D12" s="484" t="str">
        <f>INDEX(Matches!$B$4:$J$113,MATCH($F12,Matches!$B$4:$B$113,0),8)</f>
        <v>Haiti</v>
      </c>
      <c r="E12" s="484" t="str">
        <f>INDEX(Matches!$B$4:$J$113,MATCH($F12,Matches!$B$4:$B$113,0),9)</f>
        <v>Scotland</v>
      </c>
      <c r="F12" s="487">
        <v>5</v>
      </c>
      <c r="G12" s="486" t="str">
        <f>INDEX(Matches!$B$4:$J$113,MATCH($F12,Matches!$B$4:$B$113,0),2)</f>
        <v>C3</v>
      </c>
      <c r="H12" s="486" t="str">
        <f>INDEX(Matches!$B$4:$J$113,MATCH($F12,Matches!$B$4:$B$113,0),3)</f>
        <v>C4</v>
      </c>
      <c r="I12" s="486" t="str">
        <f>IFERROR(VLOOKUP($F12,Matches!$B$4:$H$113,7,0),"")</f>
        <v>Boston</v>
      </c>
      <c r="J12" s="717"/>
      <c r="K12" s="718"/>
    </row>
    <row r="13" spans="1:14">
      <c r="B13" s="482">
        <f>INDEX(Matches!$B$4:$J$113,MATCH($F13,Matches!$B$4:$B$113,0),5)</f>
        <v>46187.291666666664</v>
      </c>
      <c r="C13" s="483">
        <f>INDEX(Matches!$B$4:$J$113,MATCH($F13,Matches!$B$4:$B$113,0),5)</f>
        <v>46187.291666666664</v>
      </c>
      <c r="D13" s="484" t="str">
        <f>INDEX(Matches!$B$4:$J$113,MATCH($F13,Matches!$B$4:$B$113,0),8)</f>
        <v>Australia</v>
      </c>
      <c r="E13" s="484" t="str">
        <f>INDEX(Matches!$B$4:$J$113,MATCH($F13,Matches!$B$4:$B$113,0),9)</f>
        <v>Turkey</v>
      </c>
      <c r="F13" s="487">
        <v>6</v>
      </c>
      <c r="G13" s="486" t="str">
        <f>INDEX(Matches!$B$4:$J$113,MATCH($F13,Matches!$B$4:$B$113,0),2)</f>
        <v>D3</v>
      </c>
      <c r="H13" s="486" t="str">
        <f>INDEX(Matches!$B$4:$J$113,MATCH($F13,Matches!$B$4:$B$113,0),3)</f>
        <v>D4</v>
      </c>
      <c r="I13" s="486" t="str">
        <f>IFERROR(VLOOKUP($F13,Matches!$B$4:$H$113,7,0),"")</f>
        <v>Vancouver</v>
      </c>
      <c r="J13" s="717"/>
      <c r="K13" s="718"/>
    </row>
    <row r="14" spans="1:14">
      <c r="B14" s="488"/>
      <c r="C14" s="489"/>
      <c r="D14" s="490"/>
      <c r="E14" s="490"/>
      <c r="F14" s="491"/>
      <c r="G14" s="492"/>
      <c r="H14" s="492"/>
      <c r="I14" s="492"/>
      <c r="J14" s="492"/>
      <c r="K14" s="493"/>
    </row>
    <row r="15" spans="1:14">
      <c r="B15" s="482">
        <f>INDEX(Matches!$B$4:$J$113,MATCH($F15,Matches!$B$4:$B$113,0),5)</f>
        <v>46187.833333333328</v>
      </c>
      <c r="C15" s="483">
        <f>INDEX(Matches!$B$4:$J$113,MATCH($F15,Matches!$B$4:$B$113,0),5)</f>
        <v>46187.833333333328</v>
      </c>
      <c r="D15" s="484" t="str">
        <f>INDEX(Matches!$B$4:$J$113,MATCH($F15,Matches!$B$4:$B$113,0),8)</f>
        <v>Germany</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c r="B16" s="482">
        <f>INDEX(Matches!$B$4:$J$113,MATCH($F16,Matches!$B$4:$B$113,0),5)</f>
        <v>46187.958333333328</v>
      </c>
      <c r="C16" s="483">
        <f>INDEX(Matches!$B$4:$J$113,MATCH($F16,Matches!$B$4:$B$113,0),5)</f>
        <v>46187.958333333328</v>
      </c>
      <c r="D16" s="484" t="str">
        <f>INDEX(Matches!$B$4:$J$113,MATCH($F16,Matches!$B$4:$B$113,0),8)</f>
        <v>Netherlands</v>
      </c>
      <c r="E16" s="484" t="str">
        <f>INDEX(Matches!$B$4:$J$113,MATCH($F16,Matches!$B$4:$B$113,0),9)</f>
        <v>Japan</v>
      </c>
      <c r="F16" s="487">
        <v>11</v>
      </c>
      <c r="G16" s="486" t="str">
        <f>INDEX(Matches!$B$4:$J$113,MATCH($F16,Matches!$B$4:$B$113,0),2)</f>
        <v>F1</v>
      </c>
      <c r="H16" s="486" t="str">
        <f>INDEX(Matches!$B$4:$J$113,MATCH($F16,Matches!$B$4:$B$113,0),3)</f>
        <v>F2</v>
      </c>
      <c r="I16" s="486" t="str">
        <f>IFERROR(VLOOKUP($F16,Matches!$B$4:$H$113,7,0),"")</f>
        <v>Dallas</v>
      </c>
      <c r="J16" s="717"/>
      <c r="K16" s="718"/>
    </row>
    <row r="17" spans="2:11">
      <c r="B17" s="482">
        <f>INDEX(Matches!$B$4:$J$113,MATCH($F17,Matches!$B$4:$B$113,0),5)</f>
        <v>46188.083333333328</v>
      </c>
      <c r="C17" s="483">
        <f>INDEX(Matches!$B$4:$J$113,MATCH($F17,Matches!$B$4:$B$113,0),5)</f>
        <v>46188.083333333328</v>
      </c>
      <c r="D17" s="484" t="str">
        <f>INDEX(Matches!$B$4:$J$113,MATCH($F17,Matches!$B$4:$B$113,0),8)</f>
        <v>Ivory Coast</v>
      </c>
      <c r="E17" s="484" t="str">
        <f>INDEX(Matches!$B$4:$J$113,MATCH($F17,Matches!$B$4:$B$113,0),9)</f>
        <v>Ecuador</v>
      </c>
      <c r="F17" s="487">
        <v>9</v>
      </c>
      <c r="G17" s="486" t="str">
        <f>INDEX(Matches!$B$4:$J$113,MATCH($F17,Matches!$B$4:$B$113,0),2)</f>
        <v>E3</v>
      </c>
      <c r="H17" s="486" t="str">
        <f>INDEX(Matches!$B$4:$J$113,MATCH($F17,Matches!$B$4:$B$113,0),3)</f>
        <v>E4</v>
      </c>
      <c r="I17" s="486" t="str">
        <f>IFERROR(VLOOKUP($F17,Matches!$B$4:$H$113,7,0),"")</f>
        <v>Philadelphia</v>
      </c>
      <c r="J17" s="717"/>
      <c r="K17" s="718"/>
    </row>
    <row r="18" spans="2:11">
      <c r="B18" s="482">
        <f>INDEX(Matches!$B$4:$J$113,MATCH($F18,Matches!$B$4:$B$113,0),5)</f>
        <v>46188.208333333328</v>
      </c>
      <c r="C18" s="483">
        <f>INDEX(Matches!$B$4:$J$113,MATCH($F18,Matches!$B$4:$B$113,0),5)</f>
        <v>46188.208333333328</v>
      </c>
      <c r="D18" s="484" t="str">
        <f>INDEX(Matches!$B$4:$J$113,MATCH($F18,Matches!$B$4:$B$113,0),8)</f>
        <v>Sweden</v>
      </c>
      <c r="E18" s="484" t="str">
        <f>INDEX(Matches!$B$4:$J$113,MATCH($F18,Matches!$B$4:$B$113,0),9)</f>
        <v>Tunisia</v>
      </c>
      <c r="F18" s="487">
        <v>12</v>
      </c>
      <c r="G18" s="486" t="str">
        <f>INDEX(Matches!$B$4:$J$113,MATCH($F18,Matches!$B$4:$B$113,0),2)</f>
        <v>F3</v>
      </c>
      <c r="H18" s="486" t="str">
        <f>INDEX(Matches!$B$4:$J$113,MATCH($F18,Matches!$B$4:$B$113,0),3)</f>
        <v>F4</v>
      </c>
      <c r="I18" s="486" t="str">
        <f>IFERROR(VLOOKUP($F18,Matches!$B$4:$H$113,7,0),"")</f>
        <v>Monterrey</v>
      </c>
      <c r="J18" s="717"/>
      <c r="K18" s="718"/>
    </row>
    <row r="19" spans="2:11">
      <c r="B19" s="488"/>
      <c r="C19" s="489"/>
      <c r="D19" s="490"/>
      <c r="E19" s="490"/>
      <c r="F19" s="491"/>
      <c r="G19" s="492"/>
      <c r="H19" s="492"/>
      <c r="I19" s="492"/>
      <c r="J19" s="492"/>
      <c r="K19" s="493"/>
    </row>
    <row r="20" spans="2:11">
      <c r="B20" s="482">
        <f>INDEX(Matches!$B$4:$J$113,MATCH($F20,Matches!$B$4:$B$113,0),5)</f>
        <v>46188.791666666664</v>
      </c>
      <c r="C20" s="483">
        <f>INDEX(Matches!$B$4:$J$113,MATCH($F20,Matches!$B$4:$B$113,0),5)</f>
        <v>46188.791666666664</v>
      </c>
      <c r="D20" s="484" t="str">
        <f>INDEX(Matches!$B$4:$J$113,MATCH($F20,Matches!$B$4:$B$113,0),8)</f>
        <v>Spain</v>
      </c>
      <c r="E20" s="484" t="str">
        <f>INDEX(Matches!$B$4:$J$113,MATCH($F20,Matches!$B$4:$B$113,0),9)</f>
        <v>Cape Verde</v>
      </c>
      <c r="F20" s="487">
        <v>14</v>
      </c>
      <c r="G20" s="486" t="str">
        <f>INDEX(Matches!$B$4:$J$113,MATCH($F20,Matches!$B$4:$B$113,0),2)</f>
        <v>H1</v>
      </c>
      <c r="H20" s="486" t="str">
        <f>INDEX(Matches!$B$4:$J$113,MATCH($F20,Matches!$B$4:$B$113,0),3)</f>
        <v>H2</v>
      </c>
      <c r="I20" s="486" t="str">
        <f>IFERROR(VLOOKUP($F20,Matches!$B$4:$H$113,7,0),"")</f>
        <v>Atlanta</v>
      </c>
      <c r="J20" s="717"/>
      <c r="K20" s="718"/>
    </row>
    <row r="21" spans="2:11">
      <c r="B21" s="482">
        <f>INDEX(Matches!$B$4:$J$113,MATCH($F21,Matches!$B$4:$B$113,0),5)</f>
        <v>46188.916666666664</v>
      </c>
      <c r="C21" s="483">
        <f>INDEX(Matches!$B$4:$J$113,MATCH($F21,Matches!$B$4:$B$113,0),5)</f>
        <v>46188.916666666664</v>
      </c>
      <c r="D21" s="484" t="str">
        <f>INDEX(Matches!$B$4:$J$113,MATCH($F21,Matches!$B$4:$B$113,0),8)</f>
        <v>Belgium</v>
      </c>
      <c r="E21" s="484" t="str">
        <f>INDEX(Matches!$B$4:$J$113,MATCH($F21,Matches!$B$4:$B$113,0),9)</f>
        <v>Egypt</v>
      </c>
      <c r="F21" s="487">
        <v>16</v>
      </c>
      <c r="G21" s="486" t="str">
        <f>INDEX(Matches!$B$4:$J$113,MATCH($F21,Matches!$B$4:$B$113,0),2)</f>
        <v>G1</v>
      </c>
      <c r="H21" s="486" t="str">
        <f>INDEX(Matches!$B$4:$J$113,MATCH($F21,Matches!$B$4:$B$113,0),3)</f>
        <v>G2</v>
      </c>
      <c r="I21" s="486" t="str">
        <f>IFERROR(VLOOKUP($F21,Matches!$B$4:$H$113,7,0),"")</f>
        <v>Seattle</v>
      </c>
      <c r="J21" s="717"/>
      <c r="K21" s="718"/>
    </row>
    <row r="22" spans="2:11">
      <c r="B22" s="482">
        <f>INDEX(Matches!$B$4:$J$113,MATCH($F22,Matches!$B$4:$B$113,0),5)</f>
        <v>46189.041666666664</v>
      </c>
      <c r="C22" s="483">
        <f>INDEX(Matches!$B$4:$J$113,MATCH($F22,Matches!$B$4:$B$113,0),5)</f>
        <v>46189.041666666664</v>
      </c>
      <c r="D22" s="484" t="str">
        <f>INDEX(Matches!$B$4:$J$113,MATCH($F22,Matches!$B$4:$B$113,0),8)</f>
        <v>Saudi Arabia</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c r="B23" s="488">
        <f>INDEX(Matches!$B$4:$J$113,MATCH($F23,Matches!$B$4:$B$113,0),5)</f>
        <v>46189.166666666664</v>
      </c>
      <c r="C23" s="489">
        <f>INDEX(Matches!$B$4:$J$113,MATCH($F23,Matches!$B$4:$B$113,0),5)</f>
        <v>46189.166666666664</v>
      </c>
      <c r="D23" s="787" t="str">
        <f>INDEX(Matches!$B$4:$J$113,MATCH($F23,Matches!$B$4:$B$113,0),8)</f>
        <v>IR Iran</v>
      </c>
      <c r="E23" s="787" t="str">
        <f>INDEX(Matches!$B$4:$J$113,MATCH($F23,Matches!$B$4:$B$113,0),9)</f>
        <v>New Zealand</v>
      </c>
      <c r="F23" s="491">
        <v>15</v>
      </c>
      <c r="G23" s="492" t="str">
        <f>INDEX(Matches!$B$4:$J$113,MATCH($F23,Matches!$B$4:$B$113,0),2)</f>
        <v>G3</v>
      </c>
      <c r="H23" s="492" t="str">
        <f>INDEX(Matches!$B$4:$J$113,MATCH($F23,Matches!$B$4:$B$113,0),3)</f>
        <v>G4</v>
      </c>
      <c r="I23" s="492" t="str">
        <f>IFERROR(VLOOKUP($F23,Matches!$B$4:$H$113,7,0),"")</f>
        <v>Los Angeles</v>
      </c>
      <c r="J23" s="717"/>
      <c r="K23" s="718"/>
    </row>
    <row r="24" spans="2:11">
      <c r="B24" s="488"/>
      <c r="C24" s="489"/>
      <c r="D24" s="490"/>
      <c r="E24" s="490"/>
      <c r="F24" s="491"/>
      <c r="G24" s="492"/>
      <c r="H24" s="492"/>
      <c r="I24" s="492"/>
      <c r="J24" s="492"/>
      <c r="K24" s="493"/>
    </row>
    <row r="25" spans="2:11">
      <c r="B25" s="482">
        <f>INDEX(Matches!$B$4:$J$113,MATCH($F25,Matches!$B$4:$B$113,0),5)</f>
        <v>46189.916666666664</v>
      </c>
      <c r="C25" s="483">
        <f>INDEX(Matches!$B$4:$J$113,MATCH($F25,Matches!$B$4:$B$113,0),5)</f>
        <v>46189.916666666664</v>
      </c>
      <c r="D25" s="484" t="str">
        <f>INDEX(Matches!$B$4:$J$113,MATCH($F25,Matches!$B$4:$B$113,0),8)</f>
        <v>France</v>
      </c>
      <c r="E25" s="484" t="str">
        <f>INDEX(Matches!$B$4:$J$113,MATCH($F25,Matches!$B$4:$B$113,0),9)</f>
        <v>Senegal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c r="B26" s="482">
        <f>INDEX(Matches!$B$4:$J$113,MATCH($F26,Matches!$B$4:$B$113,0),5)</f>
        <v>46190.041666666664</v>
      </c>
      <c r="C26" s="483">
        <f>INDEX(Matches!$B$4:$J$113,MATCH($F26,Matches!$B$4:$B$113,0),5)</f>
        <v>46190.041666666664</v>
      </c>
      <c r="D26" s="484" t="str">
        <f>INDEX(Matches!$B$4:$J$113,MATCH($F26,Matches!$B$4:$B$113,0),8)</f>
        <v>Iraq</v>
      </c>
      <c r="E26" s="484" t="str">
        <f>INDEX(Matches!$B$4:$J$113,MATCH($F26,Matches!$B$4:$B$113,0),9)</f>
        <v>Norway</v>
      </c>
      <c r="F26" s="487">
        <v>18</v>
      </c>
      <c r="G26" s="486" t="str">
        <f>INDEX(Matches!$B$4:$J$113,MATCH($F26,Matches!$B$4:$B$113,0),2)</f>
        <v>I3</v>
      </c>
      <c r="H26" s="486" t="str">
        <f>INDEX(Matches!$B$4:$J$113,MATCH($F26,Matches!$B$4:$B$113,0),3)</f>
        <v>I4</v>
      </c>
      <c r="I26" s="486" t="str">
        <f>IFERROR(VLOOKUP($F26,Matches!$B$4:$H$113,7,0),"")</f>
        <v>Boston</v>
      </c>
      <c r="J26" s="717"/>
      <c r="K26" s="718"/>
    </row>
    <row r="27" spans="2:11">
      <c r="B27" s="482">
        <f>INDEX(Matches!$B$4:$J$113,MATCH($F27,Matches!$B$4:$B$113,0),5)</f>
        <v>46190.166666666664</v>
      </c>
      <c r="C27" s="483">
        <f>INDEX(Matches!$B$4:$J$113,MATCH($F27,Matches!$B$4:$B$113,0),5)</f>
        <v>46190.166666666664</v>
      </c>
      <c r="D27" s="484" t="str">
        <f>INDEX(Matches!$B$4:$J$113,MATCH($F27,Matches!$B$4:$B$113,0),8)</f>
        <v>Argentina</v>
      </c>
      <c r="E27" s="484" t="str">
        <f>INDEX(Matches!$B$4:$J$113,MATCH($F27,Matches!$B$4:$B$113,0),9)</f>
        <v>Algeria</v>
      </c>
      <c r="F27" s="487">
        <v>19</v>
      </c>
      <c r="G27" s="486" t="str">
        <f>INDEX(Matches!$B$4:$J$113,MATCH($F27,Matches!$B$4:$B$113,0),2)</f>
        <v>J1</v>
      </c>
      <c r="H27" s="486" t="str">
        <f>INDEX(Matches!$B$4:$J$113,MATCH($F27,Matches!$B$4:$B$113,0),3)</f>
        <v>J2</v>
      </c>
      <c r="I27" s="486" t="str">
        <f>IFERROR(VLOOKUP($F27,Matches!$B$4:$H$113,7,0),"")</f>
        <v>Kansas City</v>
      </c>
      <c r="J27" s="717"/>
      <c r="K27" s="718"/>
    </row>
    <row r="28" spans="2:11">
      <c r="B28" s="482">
        <f>INDEX(Matches!$B$4:$J$113,MATCH($F28,Matches!$B$4:$B$113,0),5)</f>
        <v>46190.291666666664</v>
      </c>
      <c r="C28" s="483">
        <f>INDEX(Matches!$B$4:$J$113,MATCH($F28,Matches!$B$4:$B$113,0),5)</f>
        <v>46190.291666666664</v>
      </c>
      <c r="D28" s="484" t="str">
        <f>INDEX(Matches!$B$4:$J$113,MATCH($F28,Matches!$B$4:$B$113,0),8)</f>
        <v>Austria</v>
      </c>
      <c r="E28" s="484" t="str">
        <f>INDEX(Matches!$B$4:$J$113,MATCH($F28,Matches!$B$4:$B$113,0),9)</f>
        <v>Jordan</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c r="B29" s="488"/>
      <c r="C29" s="489"/>
      <c r="D29" s="490"/>
      <c r="E29" s="490"/>
      <c r="F29" s="491"/>
      <c r="G29" s="492"/>
      <c r="H29" s="492"/>
      <c r="I29" s="492"/>
      <c r="J29" s="492"/>
      <c r="K29" s="493"/>
    </row>
    <row r="30" spans="2:11">
      <c r="B30" s="482">
        <f>INDEX(Matches!$B$4:$J$113,MATCH($F30,Matches!$B$4:$B$113,0),5)</f>
        <v>46190.833333333328</v>
      </c>
      <c r="C30" s="483">
        <f>INDEX(Matches!$B$4:$J$113,MATCH($F30,Matches!$B$4:$B$113,0),5)</f>
        <v>46190.833333333328</v>
      </c>
      <c r="D30" s="484" t="str">
        <f>INDEX(Matches!$B$4:$J$113,MATCH($F30,Matches!$B$4:$B$113,0),8)</f>
        <v>Portugal</v>
      </c>
      <c r="E30" s="484" t="str">
        <f>INDEX(Matches!$B$4:$J$113,MATCH($F30,Matches!$B$4:$B$113,0),9)</f>
        <v>DR Congo</v>
      </c>
      <c r="F30" s="487">
        <v>23</v>
      </c>
      <c r="G30" s="486" t="str">
        <f>INDEX(Matches!$B$4:$J$113,MATCH($F30,Matches!$B$4:$B$113,0),2)</f>
        <v>K1</v>
      </c>
      <c r="H30" s="486" t="str">
        <f>INDEX(Matches!$B$4:$J$113,MATCH($F30,Matches!$B$4:$B$113,0),3)</f>
        <v>K2</v>
      </c>
      <c r="I30" s="486" t="str">
        <f>IFERROR(VLOOKUP($F30,Matches!$B$4:$H$113,7,0),"")</f>
        <v>Houston</v>
      </c>
      <c r="J30" s="717"/>
      <c r="K30" s="718"/>
    </row>
    <row r="31" spans="2:11">
      <c r="B31" s="482">
        <f>INDEX(Matches!$B$4:$J$113,MATCH($F31,Matches!$B$4:$B$113,0),5)</f>
        <v>46190.958333333328</v>
      </c>
      <c r="C31" s="483">
        <f>INDEX(Matches!$B$4:$J$113,MATCH($F31,Matches!$B$4:$B$113,0),5)</f>
        <v>46190.958333333328</v>
      </c>
      <c r="D31" s="484" t="str">
        <f>INDEX(Matches!$B$4:$J$113,MATCH($F31,Matches!$B$4:$B$113,0),8)</f>
        <v>England</v>
      </c>
      <c r="E31" s="484" t="str">
        <f>INDEX(Matches!$B$4:$J$113,MATCH($F31,Matches!$B$4:$B$113,0),9)</f>
        <v>Croatia</v>
      </c>
      <c r="F31" s="487">
        <v>22</v>
      </c>
      <c r="G31" s="486" t="str">
        <f>INDEX(Matches!$B$4:$J$113,MATCH($F31,Matches!$B$4:$B$113,0),2)</f>
        <v>L1</v>
      </c>
      <c r="H31" s="486" t="str">
        <f>INDEX(Matches!$B$4:$J$113,MATCH($F31,Matches!$B$4:$B$113,0),3)</f>
        <v>L2</v>
      </c>
      <c r="I31" s="486" t="str">
        <f>IFERROR(VLOOKUP($F31,Matches!$B$4:$H$113,7,0),"")</f>
        <v>Dallas</v>
      </c>
      <c r="J31" s="717"/>
      <c r="K31" s="718"/>
    </row>
    <row r="32" spans="2:11">
      <c r="B32" s="482">
        <f>INDEX(Matches!$B$4:$J$113,MATCH($F32,Matches!$B$4:$B$113,0),5)</f>
        <v>46191.083333333328</v>
      </c>
      <c r="C32" s="483">
        <f>INDEX(Matches!$B$4:$J$113,MATCH($F32,Matches!$B$4:$B$113,0),5)</f>
        <v>46191.083333333328</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c r="B33" s="482">
        <f>INDEX(Matches!$B$4:$J$113,MATCH($F33,Matches!$B$4:$B$113,0),5)</f>
        <v>46191.208333333328</v>
      </c>
      <c r="C33" s="483">
        <f>INDEX(Matches!$B$4:$J$113,MATCH($F33,Matches!$B$4:$B$113,0),5)</f>
        <v>46191.208333333328</v>
      </c>
      <c r="D33" s="484" t="str">
        <f>INDEX(Matches!$B$4:$J$113,MATCH($F33,Matches!$B$4:$B$113,0),8)</f>
        <v>Uzbekistan</v>
      </c>
      <c r="E33" s="484" t="str">
        <f>INDEX(Matches!$B$4:$J$113,MATCH($F33,Matches!$B$4:$B$113,0),9)</f>
        <v>Colombia</v>
      </c>
      <c r="F33" s="487">
        <v>24</v>
      </c>
      <c r="G33" s="486" t="str">
        <f>INDEX(Matches!$B$4:$J$113,MATCH($F33,Matches!$B$4:$B$113,0),2)</f>
        <v>K3</v>
      </c>
      <c r="H33" s="486" t="str">
        <f>INDEX(Matches!$B$4:$J$113,MATCH($F33,Matches!$B$4:$B$113,0),3)</f>
        <v>K4</v>
      </c>
      <c r="I33" s="486" t="str">
        <f>IFERROR(VLOOKUP($F33,Matches!$B$4:$H$113,7,0),"")</f>
        <v>Mexico City</v>
      </c>
      <c r="J33" s="717"/>
      <c r="K33" s="718"/>
    </row>
    <row r="34" spans="2:11">
      <c r="B34" s="488"/>
      <c r="C34" s="489"/>
      <c r="D34" s="490"/>
      <c r="E34" s="490"/>
      <c r="F34" s="491"/>
      <c r="G34" s="492"/>
      <c r="H34" s="492"/>
      <c r="I34" s="492"/>
      <c r="J34" s="492"/>
      <c r="K34" s="493"/>
    </row>
    <row r="35" spans="2:11">
      <c r="B35" s="482">
        <f>INDEX(Matches!$B$4:$J$113,MATCH($F35,Matches!$B$4:$B$113,0),5)</f>
        <v>46191.791666666664</v>
      </c>
      <c r="C35" s="483">
        <f>INDEX(Matches!$B$4:$J$113,MATCH($F35,Matches!$B$4:$B$113,0),5)</f>
        <v>46191.791666666664</v>
      </c>
      <c r="D35" s="484" t="str">
        <f>INDEX(Matches!$B$4:$J$113,MATCH($F35,Matches!$B$4:$B$113,0),8)</f>
        <v>Czech Rep.</v>
      </c>
      <c r="E35" s="484" t="str">
        <f>INDEX(Matches!$B$4:$J$113,MATCH($F35,Matches!$B$4:$B$113,0),9)</f>
        <v>South Africa</v>
      </c>
      <c r="F35" s="487">
        <v>25</v>
      </c>
      <c r="G35" s="486" t="str">
        <f>INDEX(Matches!$B$4:$J$113,MATCH($F35,Matches!$B$4:$B$113,0),2)</f>
        <v>A4</v>
      </c>
      <c r="H35" s="486" t="str">
        <f>INDEX(Matches!$B$4:$J$113,MATCH($F35,Matches!$B$4:$B$113,0),3)</f>
        <v>A2</v>
      </c>
      <c r="I35" s="486" t="str">
        <f>IFERROR(VLOOKUP($F35,Matches!$B$4:$H$113,7,0),"")</f>
        <v>Atlanta</v>
      </c>
      <c r="J35" s="717"/>
      <c r="K35" s="718"/>
    </row>
    <row r="36" spans="2:11">
      <c r="B36" s="482">
        <f>INDEX(Matches!$B$4:$J$113,MATCH($F36,Matches!$B$4:$B$113,0),5)</f>
        <v>46191.916666666664</v>
      </c>
      <c r="C36" s="483">
        <f>INDEX(Matches!$B$4:$J$113,MATCH($F36,Matches!$B$4:$B$113,0),5)</f>
        <v>46191.916666666664</v>
      </c>
      <c r="D36" s="484" t="str">
        <f>INDEX(Matches!$B$4:$J$113,MATCH($F36,Matches!$B$4:$B$113,0),8)</f>
        <v>Switzerland</v>
      </c>
      <c r="E36" s="484" t="str">
        <f>INDEX(Matches!$B$4:$J$113,MATCH($F36,Matches!$B$4:$B$113,0),9)</f>
        <v>Bosnia/Herzeg.</v>
      </c>
      <c r="F36" s="487">
        <v>26</v>
      </c>
      <c r="G36" s="486" t="str">
        <f>INDEX(Matches!$B$4:$J$113,MATCH($F36,Matches!$B$4:$B$113,0),2)</f>
        <v>B4</v>
      </c>
      <c r="H36" s="486" t="str">
        <f>INDEX(Matches!$B$4:$J$113,MATCH($F36,Matches!$B$4:$B$113,0),3)</f>
        <v>B2</v>
      </c>
      <c r="I36" s="486" t="str">
        <f>IFERROR(VLOOKUP($F36,Matches!$B$4:$H$113,7,0),"")</f>
        <v>Los Angeles</v>
      </c>
      <c r="J36" s="717"/>
      <c r="K36" s="718"/>
    </row>
    <row r="37" spans="2:11">
      <c r="B37" s="482">
        <f>INDEX(Matches!$B$4:$J$113,MATCH($F37,Matches!$B$4:$B$113,0),5)</f>
        <v>46192.041666666664</v>
      </c>
      <c r="C37" s="483">
        <f>INDEX(Matches!$B$4:$J$113,MATCH($F37,Matches!$B$4:$B$113,0),5)</f>
        <v>46192.041666666664</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c r="B38" s="482">
        <f>INDEX(Matches!$B$4:$J$113,MATCH($F38,Matches!$B$4:$B$113,0),5)</f>
        <v>46192.166666666664</v>
      </c>
      <c r="C38" s="483">
        <f>INDEX(Matches!$B$4:$J$113,MATCH($F38,Matches!$B$4:$B$113,0),5)</f>
        <v>46192.166666666664</v>
      </c>
      <c r="D38" s="484" t="str">
        <f>INDEX(Matches!$B$4:$J$113,MATCH($F38,Matches!$B$4:$B$113,0),8)</f>
        <v>Mexico</v>
      </c>
      <c r="E38" s="484" t="str">
        <f>INDEX(Matches!$B$4:$J$113,MATCH($F38,Matches!$B$4:$B$113,0),9)</f>
        <v>Rep. of Korea</v>
      </c>
      <c r="F38" s="487">
        <v>28</v>
      </c>
      <c r="G38" s="486" t="str">
        <f>INDEX(Matches!$B$4:$J$113,MATCH($F38,Matches!$B$4:$B$113,0),2)</f>
        <v>A1</v>
      </c>
      <c r="H38" s="486" t="str">
        <f>INDEX(Matches!$B$4:$J$113,MATCH($F38,Matches!$B$4:$B$113,0),3)</f>
        <v>A3</v>
      </c>
      <c r="I38" s="486" t="str">
        <f>IFERROR(VLOOKUP($F38,Matches!$B$4:$H$113,7,0),"")</f>
        <v>Guadalajara</v>
      </c>
      <c r="J38" s="717"/>
      <c r="K38" s="718"/>
    </row>
    <row r="39" spans="2:11">
      <c r="B39" s="488"/>
      <c r="C39" s="489"/>
      <c r="D39" s="490"/>
      <c r="E39" s="490"/>
      <c r="F39" s="491"/>
      <c r="G39" s="492"/>
      <c r="H39" s="492"/>
      <c r="I39" s="492"/>
      <c r="J39" s="492"/>
      <c r="K39" s="493"/>
    </row>
    <row r="40" spans="2:11">
      <c r="B40" s="482">
        <f>INDEX(Matches!$B$4:$J$113,MATCH($F40,Matches!$B$4:$B$113,0),5)</f>
        <v>46192.916666666664</v>
      </c>
      <c r="C40" s="483">
        <f>INDEX(Matches!$B$4:$J$113,MATCH($F40,Matches!$B$4:$B$113,0),5)</f>
        <v>46192.916666666664</v>
      </c>
      <c r="D40" s="484" t="str">
        <f>INDEX(Matches!$B$4:$J$113,MATCH($F40,Matches!$B$4:$B$113,0),8)</f>
        <v>USA</v>
      </c>
      <c r="E40" s="484" t="str">
        <f>INDEX(Matches!$B$4:$J$113,MATCH($F40,Matches!$B$4:$B$113,0),9)</f>
        <v>Australia</v>
      </c>
      <c r="F40" s="487">
        <v>32</v>
      </c>
      <c r="G40" s="486" t="str">
        <f>INDEX(Matches!$B$4:$J$113,MATCH($F40,Matches!$B$4:$B$113,0),2)</f>
        <v>D1</v>
      </c>
      <c r="H40" s="486" t="str">
        <f>INDEX(Matches!$B$4:$J$113,MATCH($F40,Matches!$B$4:$B$113,0),3)</f>
        <v>D3</v>
      </c>
      <c r="I40" s="486" t="str">
        <f>IFERROR(VLOOKUP($F40,Matches!$B$4:$H$113,7,0),"")</f>
        <v>Seattle</v>
      </c>
      <c r="J40" s="717"/>
      <c r="K40" s="718"/>
    </row>
    <row r="41" spans="2:11">
      <c r="B41" s="482">
        <f>INDEX(Matches!$B$4:$J$113,MATCH($F41,Matches!$B$4:$B$113,0),5)</f>
        <v>46193.041666666664</v>
      </c>
      <c r="C41" s="483">
        <f>INDEX(Matches!$B$4:$J$113,MATCH($F41,Matches!$B$4:$B$113,0),5)</f>
        <v>46193.041666666664</v>
      </c>
      <c r="D41" s="484" t="str">
        <f>INDEX(Matches!$B$4:$J$113,MATCH($F41,Matches!$B$4:$B$113,0),8)</f>
        <v>Scotland</v>
      </c>
      <c r="E41" s="484" t="str">
        <f>INDEX(Matches!$B$4:$J$113,MATCH($F41,Matches!$B$4:$B$113,0),9)</f>
        <v>Morocco</v>
      </c>
      <c r="F41" s="487">
        <v>30</v>
      </c>
      <c r="G41" s="486" t="str">
        <f>INDEX(Matches!$B$4:$J$113,MATCH($F41,Matches!$B$4:$B$113,0),2)</f>
        <v>C4</v>
      </c>
      <c r="H41" s="486" t="str">
        <f>INDEX(Matches!$B$4:$J$113,MATCH($F41,Matches!$B$4:$B$113,0),3)</f>
        <v>C2</v>
      </c>
      <c r="I41" s="486" t="str">
        <f>IFERROR(VLOOKUP($F41,Matches!$B$4:$H$113,7,0),"")</f>
        <v>Boston</v>
      </c>
      <c r="J41" s="717"/>
      <c r="K41" s="718"/>
    </row>
    <row r="42" spans="2:11">
      <c r="B42" s="482">
        <f>INDEX(Matches!$B$4:$J$113,MATCH($F42,Matches!$B$4:$B$113,0),5)</f>
        <v>46193.145833333328</v>
      </c>
      <c r="C42" s="483">
        <f>INDEX(Matches!$B$4:$J$113,MATCH($F42,Matches!$B$4:$B$113,0),5)</f>
        <v>46193.145833333328</v>
      </c>
      <c r="D42" s="484" t="str">
        <f>INDEX(Matches!$B$4:$J$113,MATCH($F42,Matches!$B$4:$B$113,0),8)</f>
        <v>Brazil</v>
      </c>
      <c r="E42" s="484" t="str">
        <f>INDEX(Matches!$B$4:$J$113,MATCH($F42,Matches!$B$4:$B$113,0),9)</f>
        <v>Haiti</v>
      </c>
      <c r="F42" s="487">
        <v>29</v>
      </c>
      <c r="G42" s="486" t="str">
        <f>INDEX(Matches!$B$4:$J$113,MATCH($F42,Matches!$B$4:$B$113,0),2)</f>
        <v>C1</v>
      </c>
      <c r="H42" s="486" t="str">
        <f>INDEX(Matches!$B$4:$J$113,MATCH($F42,Matches!$B$4:$B$113,0),3)</f>
        <v>C3</v>
      </c>
      <c r="I42" s="486" t="str">
        <f>IFERROR(VLOOKUP($F42,Matches!$B$4:$H$113,7,0),"")</f>
        <v>Philadelphia</v>
      </c>
      <c r="J42" s="717"/>
      <c r="K42" s="718"/>
    </row>
    <row r="43" spans="2:11">
      <c r="B43" s="482">
        <f>INDEX(Matches!$B$4:$J$113,MATCH($F43,Matches!$B$4:$B$113,0),5)</f>
        <v>46193.25</v>
      </c>
      <c r="C43" s="483">
        <f>INDEX(Matches!$B$4:$J$113,MATCH($F43,Matches!$B$4:$B$113,0),5)</f>
        <v>46193.25</v>
      </c>
      <c r="D43" s="484" t="str">
        <f>INDEX(Matches!$B$4:$J$113,MATCH($F43,Matches!$B$4:$B$113,0),8)</f>
        <v>Turkey</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c r="B44" s="488"/>
      <c r="C44" s="489"/>
      <c r="D44" s="490"/>
      <c r="E44" s="490"/>
      <c r="F44" s="491"/>
      <c r="G44" s="492"/>
      <c r="H44" s="492"/>
      <c r="I44" s="492"/>
      <c r="J44" s="492"/>
      <c r="K44" s="493"/>
    </row>
    <row r="45" spans="2:11">
      <c r="B45" s="482">
        <f>INDEX(Matches!$B$4:$J$113,MATCH($F45,Matches!$B$4:$B$113,0),5)</f>
        <v>46193.833333333328</v>
      </c>
      <c r="C45" s="483">
        <f>INDEX(Matches!$B$4:$J$113,MATCH($F45,Matches!$B$4:$B$113,0),5)</f>
        <v>46193.833333333328</v>
      </c>
      <c r="D45" s="484" t="str">
        <f>INDEX(Matches!$B$4:$J$113,MATCH($F45,Matches!$B$4:$B$113,0),8)</f>
        <v>Netherlands</v>
      </c>
      <c r="E45" s="484" t="str">
        <f>INDEX(Matches!$B$4:$J$113,MATCH($F45,Matches!$B$4:$B$113,0),9)</f>
        <v>Sweden</v>
      </c>
      <c r="F45" s="487">
        <v>35</v>
      </c>
      <c r="G45" s="486" t="str">
        <f>INDEX(Matches!$B$4:$J$113,MATCH($F45,Matches!$B$4:$B$113,0),2)</f>
        <v>F1</v>
      </c>
      <c r="H45" s="486" t="str">
        <f>INDEX(Matches!$B$4:$J$113,MATCH($F45,Matches!$B$4:$B$113,0),3)</f>
        <v>F3</v>
      </c>
      <c r="I45" s="486" t="str">
        <f>IFERROR(VLOOKUP($F45,Matches!$B$4:$H$113,7,0),"")</f>
        <v>Houston</v>
      </c>
      <c r="J45" s="717"/>
      <c r="K45" s="718"/>
    </row>
    <row r="46" spans="2:11">
      <c r="B46" s="482">
        <f>INDEX(Matches!$B$4:$J$113,MATCH($F46,Matches!$B$4:$B$113,0),5)</f>
        <v>46193.958333333328</v>
      </c>
      <c r="C46" s="483">
        <f>INDEX(Matches!$B$4:$J$113,MATCH($F46,Matches!$B$4:$B$113,0),5)</f>
        <v>46193.958333333328</v>
      </c>
      <c r="D46" s="484" t="str">
        <f>INDEX(Matches!$B$4:$J$113,MATCH($F46,Matches!$B$4:$B$113,0),8)</f>
        <v>Germany</v>
      </c>
      <c r="E46" s="484" t="str">
        <f>INDEX(Matches!$B$4:$J$113,MATCH($F46,Matches!$B$4:$B$113,0),9)</f>
        <v>Ivory Coast</v>
      </c>
      <c r="F46" s="487">
        <v>33</v>
      </c>
      <c r="G46" s="486" t="str">
        <f>INDEX(Matches!$B$4:$J$113,MATCH($F46,Matches!$B$4:$B$113,0),2)</f>
        <v>E1</v>
      </c>
      <c r="H46" s="486" t="str">
        <f>INDEX(Matches!$B$4:$J$113,MATCH($F46,Matches!$B$4:$B$113,0),3)</f>
        <v>E3</v>
      </c>
      <c r="I46" s="486" t="str">
        <f>IFERROR(VLOOKUP($F46,Matches!$B$4:$H$113,7,0),"")</f>
        <v>Toronto</v>
      </c>
      <c r="J46" s="717"/>
      <c r="K46" s="718"/>
    </row>
    <row r="47" spans="2:11">
      <c r="B47" s="482">
        <f>INDEX(Matches!$B$4:$J$113,MATCH($F47,Matches!$B$4:$B$113,0),5)</f>
        <v>46194.125</v>
      </c>
      <c r="C47" s="483">
        <f>INDEX(Matches!$B$4:$J$113,MATCH($F47,Matches!$B$4:$B$113,0),5)</f>
        <v>46194.125</v>
      </c>
      <c r="D47" s="484" t="str">
        <f>INDEX(Matches!$B$4:$J$113,MATCH($F47,Matches!$B$4:$B$113,0),8)</f>
        <v>Ecuador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c r="B48" s="482">
        <f>INDEX(Matches!$B$4:$J$113,MATCH($F48,Matches!$B$4:$B$113,0),5)</f>
        <v>46194.291666666664</v>
      </c>
      <c r="C48" s="483">
        <f>INDEX(Matches!$B$4:$J$113,MATCH($F48,Matches!$B$4:$B$113,0),5)</f>
        <v>46194.291666666664</v>
      </c>
      <c r="D48" s="484" t="str">
        <f>INDEX(Matches!$B$4:$J$113,MATCH($F48,Matches!$B$4:$B$113,0),8)</f>
        <v>Tunisia</v>
      </c>
      <c r="E48" s="484" t="str">
        <f>INDEX(Matches!$B$4:$J$113,MATCH($F48,Matches!$B$4:$B$113,0),9)</f>
        <v>Japan</v>
      </c>
      <c r="F48" s="487">
        <v>36</v>
      </c>
      <c r="G48" s="486" t="str">
        <f>INDEX(Matches!$B$4:$J$113,MATCH($F48,Matches!$B$4:$B$113,0),2)</f>
        <v>F4</v>
      </c>
      <c r="H48" s="486" t="str">
        <f>INDEX(Matches!$B$4:$J$113,MATCH($F48,Matches!$B$4:$B$113,0),3)</f>
        <v>F2</v>
      </c>
      <c r="I48" s="486" t="str">
        <f>IFERROR(VLOOKUP($F48,Matches!$B$4:$H$113,7,0),"")</f>
        <v>Monterrey</v>
      </c>
      <c r="J48" s="717"/>
      <c r="K48" s="718"/>
    </row>
    <row r="49" spans="2:11">
      <c r="B49" s="488"/>
      <c r="C49" s="489"/>
      <c r="D49" s="490"/>
      <c r="E49" s="490"/>
      <c r="F49" s="491"/>
      <c r="G49" s="492"/>
      <c r="H49" s="492"/>
      <c r="I49" s="492"/>
      <c r="J49" s="492"/>
      <c r="K49" s="493"/>
    </row>
    <row r="50" spans="2:11">
      <c r="B50" s="482">
        <f>INDEX(Matches!$B$4:$J$113,MATCH($F50,Matches!$B$4:$B$113,0),5)</f>
        <v>46194.791666666664</v>
      </c>
      <c r="C50" s="483">
        <f>INDEX(Matches!$B$4:$J$113,MATCH($F50,Matches!$B$4:$B$113,0),5)</f>
        <v>46194.791666666664</v>
      </c>
      <c r="D50" s="484" t="str">
        <f>INDEX(Matches!$B$4:$J$113,MATCH($F50,Matches!$B$4:$B$113,0),8)</f>
        <v>Spain</v>
      </c>
      <c r="E50" s="484" t="str">
        <f>INDEX(Matches!$B$4:$J$113,MATCH($F50,Matches!$B$4:$B$113,0),9)</f>
        <v>Saudi Arabia</v>
      </c>
      <c r="F50" s="487">
        <v>38</v>
      </c>
      <c r="G50" s="486" t="str">
        <f>INDEX(Matches!$B$4:$J$113,MATCH($F50,Matches!$B$4:$B$113,0),2)</f>
        <v>H1</v>
      </c>
      <c r="H50" s="486" t="str">
        <f>INDEX(Matches!$B$4:$J$113,MATCH($F50,Matches!$B$4:$B$113,0),3)</f>
        <v>H3</v>
      </c>
      <c r="I50" s="486" t="str">
        <f>IFERROR(VLOOKUP($F50,Matches!$B$4:$H$113,7,0),"")</f>
        <v>Atlanta</v>
      </c>
      <c r="J50" s="717"/>
      <c r="K50" s="718"/>
    </row>
    <row r="51" spans="2:11">
      <c r="B51" s="482">
        <f>INDEX(Matches!$B$4:$J$113,MATCH($F51,Matches!$B$4:$B$113,0),5)</f>
        <v>46194.916666666664</v>
      </c>
      <c r="C51" s="483">
        <f>INDEX(Matches!$B$4:$J$113,MATCH($F51,Matches!$B$4:$B$113,0),5)</f>
        <v>46194.916666666664</v>
      </c>
      <c r="D51" s="484" t="str">
        <f>INDEX(Matches!$B$4:$J$113,MATCH($F51,Matches!$B$4:$B$113,0),8)</f>
        <v>Belgium</v>
      </c>
      <c r="E51" s="484" t="str">
        <f>INDEX(Matches!$B$4:$J$113,MATCH($F51,Matches!$B$4:$B$113,0),9)</f>
        <v>IR Iran</v>
      </c>
      <c r="F51" s="487">
        <v>39</v>
      </c>
      <c r="G51" s="486" t="str">
        <f>INDEX(Matches!$B$4:$J$113,MATCH($F51,Matches!$B$4:$B$113,0),2)</f>
        <v>G1</v>
      </c>
      <c r="H51" s="486" t="str">
        <f>INDEX(Matches!$B$4:$J$113,MATCH($F51,Matches!$B$4:$B$113,0),3)</f>
        <v>G3</v>
      </c>
      <c r="I51" s="486" t="str">
        <f>IFERROR(VLOOKUP($F51,Matches!$B$4:$H$113,7,0),"")</f>
        <v>Los Angeles</v>
      </c>
      <c r="J51" s="717"/>
      <c r="K51" s="718"/>
    </row>
    <row r="52" spans="2:11">
      <c r="B52" s="482">
        <f>INDEX(Matches!$B$4:$J$113,MATCH($F52,Matches!$B$4:$B$113,0),5)</f>
        <v>46195.041666666664</v>
      </c>
      <c r="C52" s="483">
        <f>INDEX(Matches!$B$4:$J$113,MATCH($F52,Matches!$B$4:$B$113,0),5)</f>
        <v>46195.041666666664</v>
      </c>
      <c r="D52" s="484" t="str">
        <f>INDEX(Matches!$B$4:$J$113,MATCH($F52,Matches!$B$4:$B$113,0),8)</f>
        <v>Uruguay</v>
      </c>
      <c r="E52" s="484" t="str">
        <f>INDEX(Matches!$B$4:$J$113,MATCH($F52,Matches!$B$4:$B$113,0),9)</f>
        <v>Cape Verde</v>
      </c>
      <c r="F52" s="487">
        <v>37</v>
      </c>
      <c r="G52" s="486" t="str">
        <f>INDEX(Matches!$B$4:$J$113,MATCH($F52,Matches!$B$4:$B$113,0),2)</f>
        <v>H4</v>
      </c>
      <c r="H52" s="486" t="str">
        <f>INDEX(Matches!$B$4:$J$113,MATCH($F52,Matches!$B$4:$B$113,0),3)</f>
        <v>H2</v>
      </c>
      <c r="I52" s="486" t="str">
        <f>IFERROR(VLOOKUP($F52,Matches!$B$4:$H$113,7,0),"")</f>
        <v>Miami</v>
      </c>
      <c r="J52" s="717"/>
      <c r="K52" s="718"/>
    </row>
    <row r="53" spans="2:11">
      <c r="B53" s="482">
        <f>INDEX(Matches!$B$4:$J$113,MATCH($F53,Matches!$B$4:$B$113,0),5)</f>
        <v>46195.166666666664</v>
      </c>
      <c r="C53" s="483">
        <f>INDEX(Matches!$B$4:$J$113,MATCH($F53,Matches!$B$4:$B$113,0),5)</f>
        <v>46195.166666666664</v>
      </c>
      <c r="D53" s="484" t="str">
        <f>INDEX(Matches!$B$4:$J$113,MATCH($F53,Matches!$B$4:$B$113,0),8)</f>
        <v>New Zealand</v>
      </c>
      <c r="E53" s="484" t="str">
        <f>INDEX(Matches!$B$4:$J$113,MATCH($F53,Matches!$B$4:$B$113,0),9)</f>
        <v>Egypt</v>
      </c>
      <c r="F53" s="487">
        <v>40</v>
      </c>
      <c r="G53" s="486" t="str">
        <f>INDEX(Matches!$B$4:$J$113,MATCH($F53,Matches!$B$4:$B$113,0),2)</f>
        <v>G4</v>
      </c>
      <c r="H53" s="486" t="str">
        <f>INDEX(Matches!$B$4:$J$113,MATCH($F53,Matches!$B$4:$B$113,0),3)</f>
        <v>G2</v>
      </c>
      <c r="I53" s="486" t="str">
        <f>IFERROR(VLOOKUP($F53,Matches!$B$4:$H$113,7,0),"")</f>
        <v>Vancouver</v>
      </c>
      <c r="J53" s="717"/>
      <c r="K53" s="718"/>
    </row>
    <row r="54" spans="2:11">
      <c r="B54" s="488"/>
      <c r="C54" s="489"/>
      <c r="D54" s="490"/>
      <c r="E54" s="490"/>
      <c r="F54" s="491"/>
      <c r="G54" s="492"/>
      <c r="H54" s="492"/>
      <c r="I54" s="492"/>
      <c r="J54" s="492"/>
      <c r="K54" s="493"/>
    </row>
    <row r="55" spans="2:11">
      <c r="B55" s="482">
        <f>INDEX(Matches!$B$4:$J$113,MATCH($F55,Matches!$B$4:$B$113,0),5)</f>
        <v>46195.833333333328</v>
      </c>
      <c r="C55" s="483">
        <f>INDEX(Matches!$B$4:$J$113,MATCH($F55,Matches!$B$4:$B$113,0),5)</f>
        <v>46195.833333333328</v>
      </c>
      <c r="D55" s="484" t="str">
        <f>INDEX(Matches!$B$4:$J$113,MATCH($F55,Matches!$B$4:$B$113,0),8)</f>
        <v>Argentina</v>
      </c>
      <c r="E55" s="484" t="str">
        <f>INDEX(Matches!$B$4:$J$113,MATCH($F55,Matches!$B$4:$B$113,0),9)</f>
        <v>Austria</v>
      </c>
      <c r="F55" s="487">
        <v>43</v>
      </c>
      <c r="G55" s="486" t="str">
        <f>INDEX(Matches!$B$4:$J$113,MATCH($F55,Matches!$B$4:$B$113,0),2)</f>
        <v>J1</v>
      </c>
      <c r="H55" s="486" t="str">
        <f>INDEX(Matches!$B$4:$J$113,MATCH($F55,Matches!$B$4:$B$113,0),3)</f>
        <v>J3</v>
      </c>
      <c r="I55" s="486" t="str">
        <f>IFERROR(VLOOKUP($F55,Matches!$B$4:$H$113,7,0),"")</f>
        <v>Dallas</v>
      </c>
      <c r="J55" s="717"/>
      <c r="K55" s="718"/>
    </row>
    <row r="56" spans="2:11">
      <c r="B56" s="482">
        <f>INDEX(Matches!$B$4:$J$113,MATCH($F56,Matches!$B$4:$B$113,0),5)</f>
        <v>46196</v>
      </c>
      <c r="C56" s="483">
        <f>INDEX(Matches!$B$4:$J$113,MATCH($F56,Matches!$B$4:$B$113,0),5)</f>
        <v>46196</v>
      </c>
      <c r="D56" s="484" t="str">
        <f>INDEX(Matches!$B$4:$J$113,MATCH($F56,Matches!$B$4:$B$113,0),8)</f>
        <v>France</v>
      </c>
      <c r="E56" s="484" t="str">
        <f>INDEX(Matches!$B$4:$J$113,MATCH($F56,Matches!$B$4:$B$113,0),9)</f>
        <v>Iraq</v>
      </c>
      <c r="F56" s="487">
        <v>42</v>
      </c>
      <c r="G56" s="486" t="str">
        <f>INDEX(Matches!$B$4:$J$113,MATCH($F56,Matches!$B$4:$B$113,0),2)</f>
        <v>I1</v>
      </c>
      <c r="H56" s="486" t="str">
        <f>INDEX(Matches!$B$4:$J$113,MATCH($F56,Matches!$B$4:$B$113,0),3)</f>
        <v>I3</v>
      </c>
      <c r="I56" s="486" t="str">
        <f>IFERROR(VLOOKUP($F56,Matches!$B$4:$H$113,7,0),"")</f>
        <v>Philadelphia</v>
      </c>
      <c r="J56" s="717"/>
      <c r="K56" s="718"/>
    </row>
    <row r="57" spans="2:11">
      <c r="B57" s="482">
        <f>INDEX(Matches!$B$4:$J$113,MATCH($F57,Matches!$B$4:$B$113,0),5)</f>
        <v>46196.125</v>
      </c>
      <c r="C57" s="483">
        <f>INDEX(Matches!$B$4:$J$113,MATCH($F57,Matches!$B$4:$B$113,0),5)</f>
        <v>46196.125</v>
      </c>
      <c r="D57" s="484" t="str">
        <f>INDEX(Matches!$B$4:$J$113,MATCH($F57,Matches!$B$4:$B$113,0),8)</f>
        <v>Norway</v>
      </c>
      <c r="E57" s="484" t="str">
        <f>INDEX(Matches!$B$4:$J$113,MATCH($F57,Matches!$B$4:$B$113,0),9)</f>
        <v>Senegal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c r="B58" s="482">
        <f>INDEX(Matches!$B$4:$J$113,MATCH($F58,Matches!$B$4:$B$113,0),5)</f>
        <v>46196.25</v>
      </c>
      <c r="C58" s="483">
        <f>INDEX(Matches!$B$4:$J$113,MATCH($F58,Matches!$B$4:$B$113,0),5)</f>
        <v>46196.25</v>
      </c>
      <c r="D58" s="484" t="str">
        <f>INDEX(Matches!$B$4:$J$113,MATCH($F58,Matches!$B$4:$B$113,0),8)</f>
        <v>Jordan</v>
      </c>
      <c r="E58" s="484" t="str">
        <f>INDEX(Matches!$B$4:$J$113,MATCH($F58,Matches!$B$4:$B$113,0),9)</f>
        <v>Algeria</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c r="B59" s="488"/>
      <c r="C59" s="489"/>
      <c r="D59" s="490"/>
      <c r="E59" s="490"/>
      <c r="F59" s="491"/>
      <c r="G59" s="492"/>
      <c r="H59" s="492"/>
      <c r="I59" s="492"/>
      <c r="J59" s="492"/>
      <c r="K59" s="493"/>
    </row>
    <row r="60" spans="2:11">
      <c r="B60" s="482">
        <f>INDEX(Matches!$B$4:$J$113,MATCH($F60,Matches!$B$4:$B$113,0),5)</f>
        <v>46196.833333333328</v>
      </c>
      <c r="C60" s="483">
        <f>INDEX(Matches!$B$4:$J$113,MATCH($F60,Matches!$B$4:$B$113,0),5)</f>
        <v>46196.833333333328</v>
      </c>
      <c r="D60" s="484" t="str">
        <f>INDEX(Matches!$B$4:$J$113,MATCH($F60,Matches!$B$4:$B$113,0),8)</f>
        <v>Portugal</v>
      </c>
      <c r="E60" s="484" t="str">
        <f>INDEX(Matches!$B$4:$J$113,MATCH($F60,Matches!$B$4:$B$113,0),9)</f>
        <v>Uzbekistan</v>
      </c>
      <c r="F60" s="487">
        <v>47</v>
      </c>
      <c r="G60" s="486" t="str">
        <f>INDEX(Matches!$B$4:$J$113,MATCH($F60,Matches!$B$4:$B$113,0),2)</f>
        <v>K1</v>
      </c>
      <c r="H60" s="486" t="str">
        <f>INDEX(Matches!$B$4:$J$113,MATCH($F60,Matches!$B$4:$B$113,0),3)</f>
        <v>K3</v>
      </c>
      <c r="I60" s="486" t="str">
        <f>IFERROR(VLOOKUP($F60,Matches!$B$4:$H$113,7,0),"")</f>
        <v>Houston</v>
      </c>
      <c r="J60" s="717"/>
      <c r="K60" s="718"/>
    </row>
    <row r="61" spans="2:11">
      <c r="B61" s="482">
        <f>INDEX(Matches!$B$4:$J$113,MATCH($F61,Matches!$B$4:$B$113,0),5)</f>
        <v>46196.958333333328</v>
      </c>
      <c r="C61" s="483">
        <f>INDEX(Matches!$B$4:$J$113,MATCH($F61,Matches!$B$4:$B$113,0),5)</f>
        <v>46196.958333333328</v>
      </c>
      <c r="D61" s="484" t="str">
        <f>INDEX(Matches!$B$4:$J$113,MATCH($F61,Matches!$B$4:$B$113,0),8)</f>
        <v>England</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c r="B62" s="482">
        <f>INDEX(Matches!$B$4:$J$113,MATCH($F62,Matches!$B$4:$B$113,0),5)</f>
        <v>46197.083333333328</v>
      </c>
      <c r="C62" s="483">
        <f>INDEX(Matches!$B$4:$J$113,MATCH($F62,Matches!$B$4:$B$113,0),5)</f>
        <v>46197.083333333328</v>
      </c>
      <c r="D62" s="484" t="str">
        <f>INDEX(Matches!$B$4:$J$113,MATCH($F62,Matches!$B$4:$B$113,0),8)</f>
        <v>Panama</v>
      </c>
      <c r="E62" s="484" t="str">
        <f>INDEX(Matches!$B$4:$J$113,MATCH($F62,Matches!$B$4:$B$113,0),9)</f>
        <v>Croatia</v>
      </c>
      <c r="F62" s="487">
        <v>46</v>
      </c>
      <c r="G62" s="486" t="str">
        <f>INDEX(Matches!$B$4:$J$113,MATCH($F62,Matches!$B$4:$B$113,0),2)</f>
        <v>L4</v>
      </c>
      <c r="H62" s="486" t="str">
        <f>INDEX(Matches!$B$4:$J$113,MATCH($F62,Matches!$B$4:$B$113,0),3)</f>
        <v>L2</v>
      </c>
      <c r="I62" s="486" t="str">
        <f>IFERROR(VLOOKUP($F62,Matches!$B$4:$H$113,7,0),"")</f>
        <v>Toronto</v>
      </c>
      <c r="J62" s="717"/>
      <c r="K62" s="718"/>
    </row>
    <row r="63" spans="2:11">
      <c r="B63" s="482">
        <f>INDEX(Matches!$B$4:$J$113,MATCH($F63,Matches!$B$4:$B$113,0),5)</f>
        <v>46197.208333333328</v>
      </c>
      <c r="C63" s="483">
        <f>INDEX(Matches!$B$4:$J$113,MATCH($F63,Matches!$B$4:$B$113,0),5)</f>
        <v>46197.208333333328</v>
      </c>
      <c r="D63" s="484" t="str">
        <f>INDEX(Matches!$B$4:$J$113,MATCH($F63,Matches!$B$4:$B$113,0),8)</f>
        <v>Colombia</v>
      </c>
      <c r="E63" s="484" t="str">
        <f>INDEX(Matches!$B$4:$J$113,MATCH($F63,Matches!$B$4:$B$113,0),9)</f>
        <v>DR Congo</v>
      </c>
      <c r="F63" s="487">
        <v>48</v>
      </c>
      <c r="G63" s="486" t="str">
        <f>INDEX(Matches!$B$4:$J$113,MATCH($F63,Matches!$B$4:$B$113,0),2)</f>
        <v>K4</v>
      </c>
      <c r="H63" s="486" t="str">
        <f>INDEX(Matches!$B$4:$J$113,MATCH($F63,Matches!$B$4:$B$113,0),3)</f>
        <v>K2</v>
      </c>
      <c r="I63" s="486" t="str">
        <f>IFERROR(VLOOKUP($F63,Matches!$B$4:$H$113,7,0),"")</f>
        <v>Guadalajara</v>
      </c>
      <c r="J63" s="717"/>
      <c r="K63" s="718"/>
    </row>
    <row r="64" spans="2:11">
      <c r="B64" s="488"/>
      <c r="C64" s="489"/>
      <c r="D64" s="490"/>
      <c r="E64" s="490"/>
      <c r="F64" s="491"/>
      <c r="G64" s="492"/>
      <c r="H64" s="492"/>
      <c r="I64" s="492"/>
      <c r="J64" s="492"/>
      <c r="K64" s="493"/>
    </row>
    <row r="65" spans="2:11">
      <c r="B65" s="482">
        <f>INDEX(Matches!$B$4:$J$113,MATCH($F65,Matches!$B$4:$B$113,0),5)</f>
        <v>46197.916666666664</v>
      </c>
      <c r="C65" s="483">
        <f>INDEX(Matches!$B$4:$J$113,MATCH($F65,Matches!$B$4:$B$113,0),5)</f>
        <v>46197.916666666664</v>
      </c>
      <c r="D65" s="484" t="str">
        <f>INDEX(Matches!$B$4:$J$113,MATCH($F65,Matches!$B$4:$B$113,0),8)</f>
        <v>Switzerland</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c r="B66" s="482">
        <f>INDEX(Matches!$B$4:$J$113,MATCH($F66,Matches!$B$4:$B$113,0),5)</f>
        <v>46197.916666666664</v>
      </c>
      <c r="C66" s="483">
        <f>INDEX(Matches!$B$4:$J$113,MATCH($F66,Matches!$B$4:$B$113,0),5)</f>
        <v>46197.916666666664</v>
      </c>
      <c r="D66" s="484" t="str">
        <f>INDEX(Matches!$B$4:$J$113,MATCH($F66,Matches!$B$4:$B$113,0),8)</f>
        <v>Bosnia/Herzeg.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c r="B67" s="482">
        <f>INDEX(Matches!$B$4:$J$113,MATCH($F67,Matches!$B$4:$B$113,0),5)</f>
        <v>46198.041666666664</v>
      </c>
      <c r="C67" s="483">
        <f>INDEX(Matches!$B$4:$J$113,MATCH($F67,Matches!$B$4:$B$113,0),5)</f>
        <v>46198.041666666664</v>
      </c>
      <c r="D67" s="484" t="str">
        <f>INDEX(Matches!$B$4:$J$113,MATCH($F67,Matches!$B$4:$B$113,0),8)</f>
        <v>Scotland</v>
      </c>
      <c r="E67" s="484" t="str">
        <f>INDEX(Matches!$B$4:$J$113,MATCH($F67,Matches!$B$4:$B$113,0),9)</f>
        <v>Brazil</v>
      </c>
      <c r="F67" s="487">
        <v>49</v>
      </c>
      <c r="G67" s="486" t="str">
        <f>INDEX(Matches!$B$4:$J$113,MATCH($F67,Matches!$B$4:$B$113,0),2)</f>
        <v>C4</v>
      </c>
      <c r="H67" s="486" t="str">
        <f>INDEX(Matches!$B$4:$J$113,MATCH($F67,Matches!$B$4:$B$113,0),3)</f>
        <v>C1</v>
      </c>
      <c r="I67" s="486" t="str">
        <f>IFERROR(VLOOKUP($F67,Matches!$B$4:$H$113,7,0),"")</f>
        <v>Miami</v>
      </c>
      <c r="J67" s="717"/>
      <c r="K67" s="718"/>
    </row>
    <row r="68" spans="2:11">
      <c r="B68" s="482">
        <f>INDEX(Matches!$B$4:$J$113,MATCH($F68,Matches!$B$4:$B$113,0),5)</f>
        <v>46198.041666666664</v>
      </c>
      <c r="C68" s="483">
        <f>INDEX(Matches!$B$4:$J$113,MATCH($F68,Matches!$B$4:$B$113,0),5)</f>
        <v>46198.041666666664</v>
      </c>
      <c r="D68" s="484" t="str">
        <f>INDEX(Matches!$B$4:$J$113,MATCH($F68,Matches!$B$4:$B$113,0),8)</f>
        <v>Morocco</v>
      </c>
      <c r="E68" s="484" t="str">
        <f>INDEX(Matches!$B$4:$J$113,MATCH($F68,Matches!$B$4:$B$113,0),9)</f>
        <v>Haiti</v>
      </c>
      <c r="F68" s="487">
        <v>50</v>
      </c>
      <c r="G68" s="486" t="str">
        <f>INDEX(Matches!$B$4:$J$113,MATCH($F68,Matches!$B$4:$B$113,0),2)</f>
        <v>C2</v>
      </c>
      <c r="H68" s="486" t="str">
        <f>INDEX(Matches!$B$4:$J$113,MATCH($F68,Matches!$B$4:$B$113,0),3)</f>
        <v>C3</v>
      </c>
      <c r="I68" s="486" t="str">
        <f>IFERROR(VLOOKUP($F68,Matches!$B$4:$H$113,7,0),"")</f>
        <v>Atlanta</v>
      </c>
      <c r="J68" s="717"/>
      <c r="K68" s="718"/>
    </row>
    <row r="69" spans="2:11">
      <c r="B69" s="482">
        <f>INDEX(Matches!$B$4:$J$113,MATCH($F69,Matches!$B$4:$B$113,0),5)</f>
        <v>46198.166666666664</v>
      </c>
      <c r="C69" s="483">
        <f>INDEX(Matches!$B$4:$J$113,MATCH($F69,Matches!$B$4:$B$113,0),5)</f>
        <v>46198.166666666664</v>
      </c>
      <c r="D69" s="484" t="str">
        <f>INDEX(Matches!$B$4:$J$113,MATCH($F69,Matches!$B$4:$B$113,0),8)</f>
        <v>Czech Rep.</v>
      </c>
      <c r="E69" s="484" t="str">
        <f>INDEX(Matches!$B$4:$J$113,MATCH($F69,Matches!$B$4:$B$113,0),9)</f>
        <v>Mexico</v>
      </c>
      <c r="F69" s="487">
        <v>53</v>
      </c>
      <c r="G69" s="486" t="str">
        <f>INDEX(Matches!$B$4:$J$113,MATCH($F69,Matches!$B$4:$B$113,0),2)</f>
        <v>A4</v>
      </c>
      <c r="H69" s="486" t="str">
        <f>INDEX(Matches!$B$4:$J$113,MATCH($F69,Matches!$B$4:$B$113,0),3)</f>
        <v>A1</v>
      </c>
      <c r="I69" s="486" t="str">
        <f>IFERROR(VLOOKUP($F69,Matches!$B$4:$H$113,7,0),"")</f>
        <v>Mexico City</v>
      </c>
      <c r="J69" s="717"/>
      <c r="K69" s="718"/>
    </row>
    <row r="70" spans="2:11">
      <c r="B70" s="482">
        <f>INDEX(Matches!$B$4:$J$113,MATCH($F70,Matches!$B$4:$B$113,0),5)</f>
        <v>46198.166666666664</v>
      </c>
      <c r="C70" s="483">
        <f>INDEX(Matches!$B$4:$J$113,MATCH($F70,Matches!$B$4:$B$113,0),5)</f>
        <v>46198.166666666664</v>
      </c>
      <c r="D70" s="484" t="str">
        <f>INDEX(Matches!$B$4:$J$113,MATCH($F70,Matches!$B$4:$B$113,0),8)</f>
        <v>South Africa</v>
      </c>
      <c r="E70" s="484" t="str">
        <f>INDEX(Matches!$B$4:$J$113,MATCH($F70,Matches!$B$4:$B$113,0),9)</f>
        <v>Rep. of Korea</v>
      </c>
      <c r="F70" s="487">
        <v>54</v>
      </c>
      <c r="G70" s="486" t="str">
        <f>INDEX(Matches!$B$4:$J$113,MATCH($F70,Matches!$B$4:$B$113,0),2)</f>
        <v>A2</v>
      </c>
      <c r="H70" s="486" t="str">
        <f>INDEX(Matches!$B$4:$J$113,MATCH($F70,Matches!$B$4:$B$113,0),3)</f>
        <v>A3</v>
      </c>
      <c r="I70" s="486" t="str">
        <f>IFERROR(VLOOKUP($F70,Matches!$B$4:$H$113,7,0),"")</f>
        <v>Monterrey</v>
      </c>
      <c r="J70" s="717"/>
      <c r="K70" s="718"/>
    </row>
    <row r="71" spans="2:11">
      <c r="B71" s="488"/>
      <c r="C71" s="489"/>
      <c r="D71" s="490"/>
      <c r="E71" s="490"/>
      <c r="F71" s="491"/>
      <c r="G71" s="492"/>
      <c r="H71" s="492"/>
      <c r="I71" s="492"/>
      <c r="J71" s="492"/>
      <c r="K71" s="493"/>
    </row>
    <row r="72" spans="2:11">
      <c r="B72" s="482">
        <f>INDEX(Matches!$B$4:$J$113,MATCH($F72,Matches!$B$4:$B$113,0),5)</f>
        <v>46198.958333333328</v>
      </c>
      <c r="C72" s="483">
        <f>INDEX(Matches!$B$4:$J$113,MATCH($F72,Matches!$B$4:$B$113,0),5)</f>
        <v>46198.958333333328</v>
      </c>
      <c r="D72" s="484" t="str">
        <f>INDEX(Matches!$B$4:$J$113,MATCH($F72,Matches!$B$4:$B$113,0),8)</f>
        <v>Curaçao</v>
      </c>
      <c r="E72" s="484" t="str">
        <f>INDEX(Matches!$B$4:$J$113,MATCH($F72,Matches!$B$4:$B$113,0),9)</f>
        <v>Ivory Coast</v>
      </c>
      <c r="F72" s="487">
        <v>55</v>
      </c>
      <c r="G72" s="486" t="str">
        <f>INDEX(Matches!$B$4:$J$113,MATCH($F72,Matches!$B$4:$B$113,0),2)</f>
        <v>E2</v>
      </c>
      <c r="H72" s="486" t="str">
        <f>INDEX(Matches!$B$4:$J$113,MATCH($F72,Matches!$B$4:$B$113,0),3)</f>
        <v>E3</v>
      </c>
      <c r="I72" s="486" t="str">
        <f>IFERROR(VLOOKUP($F72,Matches!$B$4:$H$113,7,0),"")</f>
        <v>Philadelphia</v>
      </c>
      <c r="J72" s="717"/>
      <c r="K72" s="718"/>
    </row>
    <row r="73" spans="2:11">
      <c r="B73" s="482">
        <f>INDEX(Matches!$B$4:$J$113,MATCH($F73,Matches!$B$4:$B$113,0),5)</f>
        <v>46198.958333333328</v>
      </c>
      <c r="C73" s="483">
        <f>INDEX(Matches!$B$4:$J$113,MATCH($F73,Matches!$B$4:$B$113,0),5)</f>
        <v>46198.958333333328</v>
      </c>
      <c r="D73" s="484" t="str">
        <f>INDEX(Matches!$B$4:$J$113,MATCH($F73,Matches!$B$4:$B$113,0),8)</f>
        <v>Ecuador</v>
      </c>
      <c r="E73" s="484" t="str">
        <f>INDEX(Matches!$B$4:$J$113,MATCH($F73,Matches!$B$4:$B$113,0),9)</f>
        <v>Germany</v>
      </c>
      <c r="F73" s="487">
        <v>56</v>
      </c>
      <c r="G73" s="486" t="str">
        <f>INDEX(Matches!$B$4:$J$113,MATCH($F73,Matches!$B$4:$B$113,0),2)</f>
        <v>E4</v>
      </c>
      <c r="H73" s="486" t="str">
        <f>INDEX(Matches!$B$4:$J$113,MATCH($F73,Matches!$B$4:$B$113,0),3)</f>
        <v>E1</v>
      </c>
      <c r="I73" s="486" t="str">
        <f>IFERROR(VLOOKUP($F73,Matches!$B$4:$H$113,7,0),"")</f>
        <v>New York/New Jersey</v>
      </c>
      <c r="J73" s="717"/>
      <c r="K73" s="718"/>
    </row>
    <row r="74" spans="2:11">
      <c r="B74" s="482">
        <f>INDEX(Matches!$B$4:$J$113,MATCH($F74,Matches!$B$4:$B$113,0),5)</f>
        <v>46199.083333333328</v>
      </c>
      <c r="C74" s="483">
        <f>INDEX(Matches!$B$4:$J$113,MATCH($F74,Matches!$B$4:$B$113,0),5)</f>
        <v>46199.083333333328</v>
      </c>
      <c r="D74" s="484" t="str">
        <f>INDEX(Matches!$B$4:$J$113,MATCH($F74,Matches!$B$4:$B$113,0),8)</f>
        <v>Japan</v>
      </c>
      <c r="E74" s="484" t="str">
        <f>INDEX(Matches!$B$4:$J$113,MATCH($F74,Matches!$B$4:$B$113,0),9)</f>
        <v>Sweden</v>
      </c>
      <c r="F74" s="487">
        <v>57</v>
      </c>
      <c r="G74" s="486" t="str">
        <f>INDEX(Matches!$B$4:$J$113,MATCH($F74,Matches!$B$4:$B$113,0),2)</f>
        <v>F2</v>
      </c>
      <c r="H74" s="486" t="str">
        <f>INDEX(Matches!$B$4:$J$113,MATCH($F74,Matches!$B$4:$B$113,0),3)</f>
        <v>F3</v>
      </c>
      <c r="I74" s="486" t="str">
        <f>IFERROR(VLOOKUP($F74,Matches!$B$4:$H$113,7,0),"")</f>
        <v>Dallas</v>
      </c>
      <c r="J74" s="717"/>
      <c r="K74" s="718"/>
    </row>
    <row r="75" spans="2:11">
      <c r="B75" s="482">
        <f>INDEX(Matches!$B$4:$J$113,MATCH($F75,Matches!$B$4:$B$113,0),5)</f>
        <v>46199.083333333328</v>
      </c>
      <c r="C75" s="483">
        <f>INDEX(Matches!$B$4:$J$113,MATCH($F75,Matches!$B$4:$B$113,0),5)</f>
        <v>46199.083333333328</v>
      </c>
      <c r="D75" s="484" t="str">
        <f>INDEX(Matches!$B$4:$J$113,MATCH($F75,Matches!$B$4:$B$113,0),8)</f>
        <v>Tunisia</v>
      </c>
      <c r="E75" s="484" t="str">
        <f>INDEX(Matches!$B$4:$J$113,MATCH($F75,Matches!$B$4:$B$113,0),9)</f>
        <v>Netherlands</v>
      </c>
      <c r="F75" s="487">
        <v>58</v>
      </c>
      <c r="G75" s="486" t="str">
        <f>INDEX(Matches!$B$4:$J$113,MATCH($F75,Matches!$B$4:$B$113,0),2)</f>
        <v>F4</v>
      </c>
      <c r="H75" s="486" t="str">
        <f>INDEX(Matches!$B$4:$J$113,MATCH($F75,Matches!$B$4:$B$113,0),3)</f>
        <v>F1</v>
      </c>
      <c r="I75" s="486" t="str">
        <f>IFERROR(VLOOKUP($F75,Matches!$B$4:$H$113,7,0),"")</f>
        <v>Kansas City</v>
      </c>
      <c r="J75" s="717"/>
      <c r="K75" s="718"/>
    </row>
    <row r="76" spans="2:11">
      <c r="B76" s="482">
        <f>INDEX(Matches!$B$4:$J$113,MATCH($F76,Matches!$B$4:$B$113,0),5)</f>
        <v>46199.208333333328</v>
      </c>
      <c r="C76" s="483">
        <f>INDEX(Matches!$B$4:$J$113,MATCH($F76,Matches!$B$4:$B$113,0),5)</f>
        <v>46199.208333333328</v>
      </c>
      <c r="D76" s="484" t="str">
        <f>INDEX(Matches!$B$4:$J$113,MATCH($F76,Matches!$B$4:$B$113,0),8)</f>
        <v>Turkey</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c r="B77" s="482">
        <f>INDEX(Matches!$B$4:$J$113,MATCH($F77,Matches!$B$4:$B$113,0),5)</f>
        <v>46199.208333333328</v>
      </c>
      <c r="C77" s="483">
        <f>INDEX(Matches!$B$4:$J$113,MATCH($F77,Matches!$B$4:$B$113,0),5)</f>
        <v>46199.208333333328</v>
      </c>
      <c r="D77" s="484" t="str">
        <f>INDEX(Matches!$B$4:$J$113,MATCH($F77,Matches!$B$4:$B$113,0),8)</f>
        <v>Paraguay</v>
      </c>
      <c r="E77" s="484" t="str">
        <f>INDEX(Matches!$B$4:$J$113,MATCH($F77,Matches!$B$4:$B$113,0),9)</f>
        <v>Australia</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c r="B78" s="488"/>
      <c r="C78" s="489"/>
      <c r="D78" s="490"/>
      <c r="E78" s="490"/>
      <c r="F78" s="491"/>
      <c r="G78" s="492"/>
      <c r="H78" s="492"/>
      <c r="I78" s="492"/>
      <c r="J78" s="492"/>
      <c r="K78" s="493"/>
    </row>
    <row r="79" spans="2:11">
      <c r="B79" s="482">
        <f>INDEX(Matches!$B$4:$J$113,MATCH($F79,Matches!$B$4:$B$113,0),5)</f>
        <v>46199.916666666664</v>
      </c>
      <c r="C79" s="483">
        <f>INDEX(Matches!$B$4:$J$113,MATCH($F79,Matches!$B$4:$B$113,0),5)</f>
        <v>46199.916666666664</v>
      </c>
      <c r="D79" s="484" t="str">
        <f>INDEX(Matches!$B$4:$J$113,MATCH($F79,Matches!$B$4:$B$113,0),8)</f>
        <v>Norway</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c r="B80" s="482">
        <f>INDEX(Matches!$B$4:$J$113,MATCH($F80,Matches!$B$4:$B$113,0),5)</f>
        <v>46199.916666666664</v>
      </c>
      <c r="C80" s="483">
        <f>INDEX(Matches!$B$4:$J$113,MATCH($F80,Matches!$B$4:$B$113,0),5)</f>
        <v>46199.916666666664</v>
      </c>
      <c r="D80" s="484" t="str">
        <f>INDEX(Matches!$B$4:$J$113,MATCH($F80,Matches!$B$4:$B$113,0),8)</f>
        <v>Senegal</v>
      </c>
      <c r="E80" s="484" t="str">
        <f>INDEX(Matches!$B$4:$J$113,MATCH($F80,Matches!$B$4:$B$113,0),9)</f>
        <v>Iraq</v>
      </c>
      <c r="F80" s="487">
        <v>62</v>
      </c>
      <c r="G80" s="486" t="str">
        <f>INDEX(Matches!$B$4:$J$113,MATCH($F80,Matches!$B$4:$B$113,0),2)</f>
        <v>I2</v>
      </c>
      <c r="H80" s="486" t="str">
        <f>INDEX(Matches!$B$4:$J$113,MATCH($F80,Matches!$B$4:$B$113,0),3)</f>
        <v>I3</v>
      </c>
      <c r="I80" s="486" t="str">
        <f>IFERROR(VLOOKUP($F80,Matches!$B$4:$H$113,7,0),"")</f>
        <v>Toronto</v>
      </c>
      <c r="J80" s="717"/>
      <c r="K80" s="718"/>
    </row>
    <row r="81" spans="2:11">
      <c r="B81" s="482">
        <f>INDEX(Matches!$B$4:$J$113,MATCH($F81,Matches!$B$4:$B$113,0),5)</f>
        <v>46200.125</v>
      </c>
      <c r="C81" s="483">
        <f>INDEX(Matches!$B$4:$J$113,MATCH($F81,Matches!$B$4:$B$113,0),5)</f>
        <v>46200.125</v>
      </c>
      <c r="D81" s="484" t="str">
        <f>INDEX(Matches!$B$4:$J$113,MATCH($F81,Matches!$B$4:$B$113,0),8)</f>
        <v>Cape Verde</v>
      </c>
      <c r="E81" s="484" t="str">
        <f>INDEX(Matches!$B$4:$J$113,MATCH($F81,Matches!$B$4:$B$113,0),9)</f>
        <v>Saudi Arabia</v>
      </c>
      <c r="F81" s="487">
        <v>65</v>
      </c>
      <c r="G81" s="486" t="str">
        <f>INDEX(Matches!$B$4:$J$113,MATCH($F81,Matches!$B$4:$B$113,0),2)</f>
        <v>H2</v>
      </c>
      <c r="H81" s="486" t="str">
        <f>INDEX(Matches!$B$4:$J$113,MATCH($F81,Matches!$B$4:$B$113,0),3)</f>
        <v>H3</v>
      </c>
      <c r="I81" s="486" t="str">
        <f>IFERROR(VLOOKUP($F81,Matches!$B$4:$H$113,7,0),"")</f>
        <v>Houston</v>
      </c>
      <c r="J81" s="717"/>
      <c r="K81" s="718"/>
    </row>
    <row r="82" spans="2:11">
      <c r="B82" s="482">
        <f>INDEX(Matches!$B$4:$J$113,MATCH($F82,Matches!$B$4:$B$113,0),5)</f>
        <v>46200.125</v>
      </c>
      <c r="C82" s="483">
        <f>INDEX(Matches!$B$4:$J$113,MATCH($F82,Matches!$B$4:$B$113,0),5)</f>
        <v>46200.125</v>
      </c>
      <c r="D82" s="484" t="str">
        <f>INDEX(Matches!$B$4:$J$113,MATCH($F82,Matches!$B$4:$B$113,0),8)</f>
        <v>Uruguay</v>
      </c>
      <c r="E82" s="484" t="str">
        <f>INDEX(Matches!$B$4:$J$113,MATCH($F82,Matches!$B$4:$B$113,0),9)</f>
        <v>Spain</v>
      </c>
      <c r="F82" s="487">
        <v>66</v>
      </c>
      <c r="G82" s="486" t="str">
        <f>INDEX(Matches!$B$4:$J$113,MATCH($F82,Matches!$B$4:$B$113,0),2)</f>
        <v>H4</v>
      </c>
      <c r="H82" s="486" t="str">
        <f>INDEX(Matches!$B$4:$J$113,MATCH($F82,Matches!$B$4:$B$113,0),3)</f>
        <v>H1</v>
      </c>
      <c r="I82" s="486" t="str">
        <f>IFERROR(VLOOKUP($F82,Matches!$B$4:$H$113,7,0),"")</f>
        <v>Guadalajara</v>
      </c>
      <c r="J82" s="717"/>
      <c r="K82" s="718"/>
    </row>
    <row r="83" spans="2:11">
      <c r="B83" s="482">
        <f>INDEX(Matches!$B$4:$J$113,MATCH($F83,Matches!$B$4:$B$113,0),5)</f>
        <v>46200.25</v>
      </c>
      <c r="C83" s="483">
        <f>INDEX(Matches!$B$4:$J$113,MATCH($F83,Matches!$B$4:$B$113,0),5)</f>
        <v>46200.25</v>
      </c>
      <c r="D83" s="484" t="str">
        <f>INDEX(Matches!$B$4:$J$113,MATCH($F83,Matches!$B$4:$B$113,0),8)</f>
        <v>Egypt</v>
      </c>
      <c r="E83" s="484" t="str">
        <f>INDEX(Matches!$B$4:$J$113,MATCH($F83,Matches!$B$4:$B$113,0),9)</f>
        <v>IR Iran</v>
      </c>
      <c r="F83" s="487">
        <v>63</v>
      </c>
      <c r="G83" s="486" t="str">
        <f>INDEX(Matches!$B$4:$J$113,MATCH($F83,Matches!$B$4:$B$113,0),2)</f>
        <v>G2</v>
      </c>
      <c r="H83" s="486" t="str">
        <f>INDEX(Matches!$B$4:$J$113,MATCH($F83,Matches!$B$4:$B$113,0),3)</f>
        <v>G3</v>
      </c>
      <c r="I83" s="486" t="str">
        <f>IFERROR(VLOOKUP($F83,Matches!$B$4:$H$113,7,0),"")</f>
        <v>Seattle</v>
      </c>
      <c r="J83" s="717"/>
      <c r="K83" s="718"/>
    </row>
    <row r="84" spans="2:11">
      <c r="B84" s="482">
        <f>INDEX(Matches!$B$4:$J$113,MATCH($F84,Matches!$B$4:$B$113,0),5)</f>
        <v>46200.25</v>
      </c>
      <c r="C84" s="483">
        <f>INDEX(Matches!$B$4:$J$113,MATCH($F84,Matches!$B$4:$B$113,0),5)</f>
        <v>46200.25</v>
      </c>
      <c r="D84" s="484" t="str">
        <f>INDEX(Matches!$B$4:$J$113,MATCH($F84,Matches!$B$4:$B$113,0),8)</f>
        <v>New Zealand</v>
      </c>
      <c r="E84" s="484" t="str">
        <f>INDEX(Matches!$B$4:$J$113,MATCH($F84,Matches!$B$4:$B$113,0),9)</f>
        <v>Belgium</v>
      </c>
      <c r="F84" s="487">
        <v>64</v>
      </c>
      <c r="G84" s="486" t="str">
        <f>INDEX(Matches!$B$4:$J$113,MATCH($F84,Matches!$B$4:$B$113,0),2)</f>
        <v>G4</v>
      </c>
      <c r="H84" s="486" t="str">
        <f>INDEX(Matches!$B$4:$J$113,MATCH($F84,Matches!$B$4:$B$113,0),3)</f>
        <v>G1</v>
      </c>
      <c r="I84" s="486" t="str">
        <f>IFERROR(VLOOKUP($F84,Matches!$B$4:$H$113,7,0),"")</f>
        <v>Vancouver</v>
      </c>
      <c r="J84" s="717"/>
      <c r="K84" s="718"/>
    </row>
    <row r="85" spans="2:11">
      <c r="B85" s="488"/>
      <c r="C85" s="489"/>
      <c r="D85" s="490"/>
      <c r="E85" s="490"/>
      <c r="F85" s="491"/>
      <c r="G85" s="492"/>
      <c r="H85" s="492"/>
      <c r="I85" s="492"/>
      <c r="J85" s="492"/>
      <c r="K85" s="493"/>
    </row>
    <row r="86" spans="2:11">
      <c r="B86" s="482">
        <f>INDEX(Matches!$B$4:$J$113,MATCH($F86,Matches!$B$4:$B$113,0),5)</f>
        <v>46201</v>
      </c>
      <c r="C86" s="483">
        <f>INDEX(Matches!$B$4:$J$113,MATCH($F86,Matches!$B$4:$B$113,0),5)</f>
        <v>46201</v>
      </c>
      <c r="D86" s="484" t="str">
        <f>INDEX(Matches!$B$4:$J$113,MATCH($F86,Matches!$B$4:$B$113,0),8)</f>
        <v>Panama</v>
      </c>
      <c r="E86" s="484" t="str">
        <f>INDEX(Matches!$B$4:$J$113,MATCH($F86,Matches!$B$4:$B$113,0),9)</f>
        <v>England</v>
      </c>
      <c r="F86" s="487">
        <v>67</v>
      </c>
      <c r="G86" s="486" t="str">
        <f>INDEX(Matches!$B$4:$J$113,MATCH($F86,Matches!$B$4:$B$113,0),2)</f>
        <v>L4</v>
      </c>
      <c r="H86" s="486" t="str">
        <f>INDEX(Matches!$B$4:$J$113,MATCH($F86,Matches!$B$4:$B$113,0),3)</f>
        <v>L1</v>
      </c>
      <c r="I86" s="486" t="str">
        <f>IFERROR(VLOOKUP($F86,Matches!$B$4:$H$113,7,0),"")</f>
        <v>New York/New Jersey</v>
      </c>
      <c r="J86" s="717"/>
      <c r="K86" s="718"/>
    </row>
    <row r="87" spans="2:11">
      <c r="B87" s="482">
        <f>INDEX(Matches!$B$4:$J$113,MATCH($F87,Matches!$B$4:$B$113,0),5)</f>
        <v>46201</v>
      </c>
      <c r="C87" s="483">
        <f>INDEX(Matches!$B$4:$J$113,MATCH($F87,Matches!$B$4:$B$113,0),5)</f>
        <v>46201</v>
      </c>
      <c r="D87" s="484" t="str">
        <f>INDEX(Matches!$B$4:$J$113,MATCH($F87,Matches!$B$4:$B$113,0),8)</f>
        <v>Croatia</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c r="B88" s="482">
        <f>INDEX(Matches!$B$4:$J$113,MATCH($F88,Matches!$B$4:$B$113,0),5)</f>
        <v>46201.104166666664</v>
      </c>
      <c r="C88" s="483">
        <f>INDEX(Matches!$B$4:$J$113,MATCH($F88,Matches!$B$4:$B$113,0),5)</f>
        <v>46201.104166666664</v>
      </c>
      <c r="D88" s="484" t="str">
        <f>INDEX(Matches!$B$4:$J$113,MATCH($F88,Matches!$B$4:$B$113,0),8)</f>
        <v>Colombia</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c r="B89" s="482">
        <f>INDEX(Matches!$B$4:$J$113,MATCH($F89,Matches!$B$4:$B$113,0),5)</f>
        <v>46201.104166666664</v>
      </c>
      <c r="C89" s="483">
        <f>INDEX(Matches!$B$4:$J$113,MATCH($F89,Matches!$B$4:$B$113,0),5)</f>
        <v>46201.104166666664</v>
      </c>
      <c r="D89" s="484" t="str">
        <f>INDEX(Matches!$B$4:$J$113,MATCH($F89,Matches!$B$4:$B$113,0),8)</f>
        <v>DR Congo</v>
      </c>
      <c r="E89" s="484" t="str">
        <f>INDEX(Matches!$B$4:$J$113,MATCH($F89,Matches!$B$4:$B$113,0),9)</f>
        <v>Uzbekistan</v>
      </c>
      <c r="F89" s="487">
        <v>72</v>
      </c>
      <c r="G89" s="486" t="str">
        <f>INDEX(Matches!$B$4:$J$113,MATCH($F89,Matches!$B$4:$B$113,0),2)</f>
        <v>K2</v>
      </c>
      <c r="H89" s="486" t="str">
        <f>INDEX(Matches!$B$4:$J$113,MATCH($F89,Matches!$B$4:$B$113,0),3)</f>
        <v>K3</v>
      </c>
      <c r="I89" s="486" t="str">
        <f>IFERROR(VLOOKUP($F89,Matches!$B$4:$H$113,7,0),"")</f>
        <v>Atlanta</v>
      </c>
      <c r="J89" s="717"/>
      <c r="K89" s="718"/>
    </row>
    <row r="90" spans="2:11">
      <c r="B90" s="482">
        <f>INDEX(Matches!$B$4:$J$113,MATCH($F90,Matches!$B$4:$B$113,0),5)</f>
        <v>46201.208333333328</v>
      </c>
      <c r="C90" s="483">
        <f>INDEX(Matches!$B$4:$J$113,MATCH($F90,Matches!$B$4:$B$113,0),5)</f>
        <v>46201.208333333328</v>
      </c>
      <c r="D90" s="484" t="str">
        <f>INDEX(Matches!$B$4:$J$113,MATCH($F90,Matches!$B$4:$B$113,0),8)</f>
        <v>Algeria</v>
      </c>
      <c r="E90" s="484" t="str">
        <f>INDEX(Matches!$B$4:$J$113,MATCH($F90,Matches!$B$4:$B$113,0),9)</f>
        <v>Austria</v>
      </c>
      <c r="F90" s="487">
        <v>69</v>
      </c>
      <c r="G90" s="486" t="str">
        <f>INDEX(Matches!$B$4:$J$113,MATCH($F90,Matches!$B$4:$B$113,0),2)</f>
        <v>J2</v>
      </c>
      <c r="H90" s="486" t="str">
        <f>INDEX(Matches!$B$4:$J$113,MATCH($F90,Matches!$B$4:$B$113,0),3)</f>
        <v>J3</v>
      </c>
      <c r="I90" s="486" t="str">
        <f>IFERROR(VLOOKUP($F90,Matches!$B$4:$H$113,7,0),"")</f>
        <v>Kansas City</v>
      </c>
      <c r="J90" s="717"/>
      <c r="K90" s="718"/>
    </row>
    <row r="91" spans="2:11">
      <c r="B91" s="482">
        <f>INDEX(Matches!$B$4:$J$113,MATCH($F91,Matches!$B$4:$B$113,0),5)</f>
        <v>46201.208333333328</v>
      </c>
      <c r="C91" s="483">
        <f>INDEX(Matches!$B$4:$J$113,MATCH($F91,Matches!$B$4:$B$113,0),5)</f>
        <v>46201.208333333328</v>
      </c>
      <c r="D91" s="484" t="str">
        <f>INDEX(Matches!$B$4:$J$113,MATCH($F91,Matches!$B$4:$B$113,0),8)</f>
        <v>Jordan</v>
      </c>
      <c r="E91" s="484" t="str">
        <f>INDEX(Matches!$B$4:$J$113,MATCH($F91,Matches!$B$4:$B$113,0),9)</f>
        <v>Argentina</v>
      </c>
      <c r="F91" s="487">
        <v>70</v>
      </c>
      <c r="G91" s="486" t="str">
        <f>INDEX(Matches!$B$4:$J$113,MATCH($F91,Matches!$B$4:$B$113,0),2)</f>
        <v>J4</v>
      </c>
      <c r="H91" s="486" t="str">
        <f>INDEX(Matches!$B$4:$J$113,MATCH($F91,Matches!$B$4:$B$113,0),3)</f>
        <v>J1</v>
      </c>
      <c r="I91" s="486" t="str">
        <f>IFERROR(VLOOKUP($F91,Matches!$B$4:$H$113,7,0),"")</f>
        <v>Dallas</v>
      </c>
      <c r="J91" s="717"/>
      <c r="K91" s="718"/>
    </row>
    <row r="92" spans="2:11">
      <c r="B92" s="488"/>
      <c r="C92" s="489"/>
      <c r="D92" s="490"/>
      <c r="E92" s="490"/>
      <c r="F92" s="491"/>
      <c r="G92" s="492"/>
      <c r="H92" s="565"/>
      <c r="I92" s="565"/>
      <c r="J92" s="565"/>
      <c r="K92" s="566"/>
    </row>
    <row r="93" spans="2:11">
      <c r="B93" s="567" t="str">
        <f>Language!$E$256</f>
        <v>Round of 32</v>
      </c>
      <c r="C93" s="568"/>
      <c r="D93" s="569"/>
      <c r="E93" s="569"/>
      <c r="F93" s="570"/>
      <c r="G93" s="571"/>
      <c r="H93" s="572"/>
      <c r="I93" s="572"/>
      <c r="J93" s="573"/>
      <c r="K93" s="574"/>
    </row>
    <row r="94" spans="2:11">
      <c r="B94" s="482">
        <f>INDEX(Matches!$B$4:$J$113,MATCH($F94,Matches!$B$4:$B$113,0),5)</f>
        <v>46201.916666666664</v>
      </c>
      <c r="C94" s="483">
        <f>INDEX(Matches!$B$4:$J$113,MATCH($F94,Matches!$B$4:$B$113,0),5)</f>
        <v>46201.916666666664</v>
      </c>
      <c r="D94" s="484" t="str">
        <f>INDEX(Matches!$B$4:$J$113,MATCH($F94,Matches!$B$4:$B$113,0),8)</f>
        <v/>
      </c>
      <c r="E94" s="484" t="str">
        <f>INDEX(Matches!$B$4:$J$113,MATCH($F94,Matches!$B$4:$B$113,0),9)</f>
        <v/>
      </c>
      <c r="F94" s="487">
        <v>73</v>
      </c>
      <c r="G94" s="486" t="str">
        <f>INDEX(Matches!$B$4:$J$113,MATCH($F94,Matches!$B$4:$B$113,0),2)</f>
        <v>2A</v>
      </c>
      <c r="H94" s="486" t="str">
        <f>INDEX(Matches!$B$4:$J$113,MATCH($F94,Matches!$B$4:$B$113,0),3)</f>
        <v>2B</v>
      </c>
      <c r="I94" s="486" t="str">
        <f>IFERROR(VLOOKUP($F94,Matches!$B$4:$H$113,7,0),"")</f>
        <v>Los Angeles</v>
      </c>
      <c r="J94" s="717"/>
      <c r="K94" s="718"/>
    </row>
    <row r="95" spans="2:11">
      <c r="B95" s="482"/>
      <c r="C95" s="483"/>
      <c r="D95" s="788"/>
      <c r="E95" s="788"/>
      <c r="F95" s="487"/>
      <c r="G95" s="486"/>
      <c r="H95" s="486"/>
      <c r="I95" s="486"/>
      <c r="J95" s="485"/>
      <c r="K95" s="790"/>
    </row>
    <row r="96" spans="2:11">
      <c r="B96" s="482">
        <f>INDEX(Matches!$B$4:$J$113,MATCH($F96,Matches!$B$4:$B$113,0),5)</f>
        <v>46202.833333333328</v>
      </c>
      <c r="C96" s="483">
        <f>INDEX(Matches!$B$4:$J$113,MATCH($F96,Matches!$B$4:$B$113,0),5)</f>
        <v>46202.833333333328</v>
      </c>
      <c r="D96" s="484" t="str">
        <f>INDEX(Matches!$B$4:$J$113,MATCH($F96,Matches!$B$4:$B$113,0),8)</f>
        <v/>
      </c>
      <c r="E96" s="484" t="str">
        <f>INDEX(Matches!$B$4:$J$113,MATCH($F96,Matches!$B$4:$B$113,0),9)</f>
        <v/>
      </c>
      <c r="F96" s="487">
        <v>76</v>
      </c>
      <c r="G96" s="486" t="str">
        <f>INDEX(Matches!$B$4:$J$113,MATCH($F96,Matches!$B$4:$B$113,0),2)</f>
        <v>1C</v>
      </c>
      <c r="H96" s="486" t="str">
        <f>INDEX(Matches!$B$4:$J$113,MATCH($F96,Matches!$B$4:$B$113,0),3)</f>
        <v>2F</v>
      </c>
      <c r="I96" s="486" t="str">
        <f>IFERROR(VLOOKUP($F96,Matches!$B$4:$H$113,7,0),"")</f>
        <v>Houston</v>
      </c>
      <c r="J96" s="717"/>
      <c r="K96" s="718"/>
    </row>
    <row r="97" spans="2:11">
      <c r="B97" s="482">
        <f>INDEX(Matches!$B$4:$J$113,MATCH($F97,Matches!$B$4:$B$113,0),5)</f>
        <v>46202.979166666664</v>
      </c>
      <c r="C97" s="483">
        <f>INDEX(Matches!$B$4:$J$113,MATCH($F97,Matches!$B$4:$B$113,0),5)</f>
        <v>46202.979166666664</v>
      </c>
      <c r="D97" s="484" t="str">
        <f>INDEX(Matches!$B$4:$J$113,MATCH($F97,Matches!$B$4:$B$113,0),8)</f>
        <v/>
      </c>
      <c r="E97" s="484" t="str">
        <f>INDEX(Matches!$B$4:$J$113,MATCH($F97,Matches!$B$4:$B$113,0),9)</f>
        <v/>
      </c>
      <c r="F97" s="487">
        <v>74</v>
      </c>
      <c r="G97" s="486" t="str">
        <f>INDEX(Matches!$B$4:$J$113,MATCH($F97,Matches!$B$4:$B$113,0),2)</f>
        <v>1E</v>
      </c>
      <c r="H97" s="486" t="str">
        <f>INDEX(Matches!$B$4:$J$113,MATCH($F97,Matches!$B$4:$B$113,0),3)</f>
        <v>3-ABCDF</v>
      </c>
      <c r="I97" s="486" t="str">
        <f>IFERROR(VLOOKUP($F97,Matches!$B$4:$H$113,7,0),"")</f>
        <v>Boston</v>
      </c>
      <c r="J97" s="717"/>
      <c r="K97" s="718"/>
    </row>
    <row r="98" spans="2:11">
      <c r="B98" s="482">
        <f>INDEX(Matches!$B$4:$J$113,MATCH($F98,Matches!$B$4:$B$113,0),5)</f>
        <v>46203.166666666664</v>
      </c>
      <c r="C98" s="483">
        <f>INDEX(Matches!$B$4:$J$113,MATCH($F98,Matches!$B$4:$B$113,0),5)</f>
        <v>46203.166666666664</v>
      </c>
      <c r="D98" s="484" t="str">
        <f>INDEX(Matches!$B$4:$J$113,MATCH($F98,Matches!$B$4:$B$113,0),8)</f>
        <v/>
      </c>
      <c r="E98" s="484" t="str">
        <f>INDEX(Matches!$B$4:$J$113,MATCH($F98,Matches!$B$4:$B$113,0),9)</f>
        <v/>
      </c>
      <c r="F98" s="487">
        <v>75</v>
      </c>
      <c r="G98" s="486" t="str">
        <f>INDEX(Matches!$B$4:$J$113,MATCH($F98,Matches!$B$4:$B$113,0),2)</f>
        <v>1F</v>
      </c>
      <c r="H98" s="486" t="str">
        <f>INDEX(Matches!$B$4:$J$113,MATCH($F98,Matches!$B$4:$B$113,0),3)</f>
        <v>2C</v>
      </c>
      <c r="I98" s="486" t="str">
        <f>IFERROR(VLOOKUP($F98,Matches!$B$4:$H$113,7,0),"")</f>
        <v>Monterrey</v>
      </c>
      <c r="J98" s="717"/>
      <c r="K98" s="718"/>
    </row>
    <row r="99" spans="2:11">
      <c r="B99" s="488"/>
      <c r="C99" s="489"/>
      <c r="D99" s="490"/>
      <c r="E99" s="490"/>
      <c r="F99" s="491"/>
      <c r="G99" s="492"/>
      <c r="H99" s="492"/>
      <c r="I99" s="492"/>
      <c r="J99" s="492"/>
      <c r="K99" s="493"/>
    </row>
    <row r="100" spans="2:11">
      <c r="B100" s="482">
        <f>INDEX(Matches!$B$4:$J$113,MATCH($F100,Matches!$B$4:$B$113,0),5)</f>
        <v>46203.833333333328</v>
      </c>
      <c r="C100" s="483">
        <f>INDEX(Matches!$B$4:$J$113,MATCH($F100,Matches!$B$4:$B$113,0),5)</f>
        <v>46203.833333333328</v>
      </c>
      <c r="D100" s="484" t="str">
        <f>INDEX(Matches!$B$4:$J$113,MATCH($F100,Matches!$B$4:$B$113,0),8)</f>
        <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c r="B101" s="482">
        <f>INDEX(Matches!$B$4:$J$113,MATCH($F101,Matches!$B$4:$B$113,0),5)</f>
        <v>46204</v>
      </c>
      <c r="C101" s="483">
        <f>INDEX(Matches!$B$4:$J$113,MATCH($F101,Matches!$B$4:$B$113,0),5)</f>
        <v>46204</v>
      </c>
      <c r="D101" s="484" t="str">
        <f>INDEX(Matches!$B$4:$J$113,MATCH($F101,Matches!$B$4:$B$113,0),8)</f>
        <v/>
      </c>
      <c r="E101" s="484" t="str">
        <f>INDEX(Matches!$B$4:$J$113,MATCH($F101,Matches!$B$4:$B$113,0),9)</f>
        <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c r="B102" s="482">
        <f>INDEX(Matches!$B$4:$J$113,MATCH($F102,Matches!$B$4:$B$113,0),5)</f>
        <v>46204.166666666664</v>
      </c>
      <c r="C102" s="483">
        <f>INDEX(Matches!$B$4:$J$113,MATCH($F102,Matches!$B$4:$B$113,0),5)</f>
        <v>46204.166666666664</v>
      </c>
      <c r="D102" s="484" t="str">
        <f>INDEX(Matches!$B$4:$J$113,MATCH($F102,Matches!$B$4:$B$113,0),8)</f>
        <v/>
      </c>
      <c r="E102" s="484" t="str">
        <f>INDEX(Matches!$B$4:$J$113,MATCH($F102,Matches!$B$4:$B$113,0),9)</f>
        <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c r="B103" s="482"/>
      <c r="C103" s="483"/>
      <c r="D103" s="788"/>
      <c r="E103" s="788"/>
      <c r="F103" s="487"/>
      <c r="G103" s="486"/>
      <c r="H103" s="486"/>
      <c r="I103" s="486"/>
      <c r="J103" s="485"/>
      <c r="K103" s="790"/>
    </row>
    <row r="104" spans="2:11">
      <c r="B104" s="482">
        <f>INDEX(Matches!$B$4:$J$113,MATCH($F104,Matches!$B$4:$B$113,0),5)</f>
        <v>46204.791666666664</v>
      </c>
      <c r="C104" s="483">
        <f>INDEX(Matches!$B$4:$J$113,MATCH($F104,Matches!$B$4:$B$113,0),5)</f>
        <v>46204.791666666664</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c r="B105" s="482">
        <f>INDEX(Matches!$B$4:$J$113,MATCH($F105,Matches!$B$4:$B$113,0),5)</f>
        <v>46204.958333333328</v>
      </c>
      <c r="C105" s="483">
        <f>INDEX(Matches!$B$4:$J$113,MATCH($F105,Matches!$B$4:$B$113,0),5)</f>
        <v>46204.958333333328</v>
      </c>
      <c r="D105" s="484" t="str">
        <f>INDEX(Matches!$B$4:$J$113,MATCH($F105,Matches!$B$4:$B$113,0),8)</f>
        <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c r="B106" s="482">
        <f>INDEX(Matches!$B$4:$J$113,MATCH($F106,Matches!$B$4:$B$113,0),5)</f>
        <v>46205.125</v>
      </c>
      <c r="C106" s="483">
        <f>INDEX(Matches!$B$4:$J$113,MATCH($F106,Matches!$B$4:$B$113,0),5)</f>
        <v>46205.125</v>
      </c>
      <c r="D106" s="484" t="str">
        <f>INDEX(Matches!$B$4:$J$113,MATCH($F106,Matches!$B$4:$B$113,0),8)</f>
        <v/>
      </c>
      <c r="E106" s="484" t="str">
        <f>INDEX(Matches!$B$4:$J$113,MATCH($F106,Matches!$B$4:$B$113,0),9)</f>
        <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c r="B107" s="488"/>
      <c r="C107" s="489"/>
      <c r="D107" s="490"/>
      <c r="E107" s="490"/>
      <c r="F107" s="491"/>
      <c r="G107" s="492"/>
      <c r="H107" s="492"/>
      <c r="I107" s="492"/>
      <c r="J107" s="492"/>
      <c r="K107" s="493"/>
    </row>
    <row r="108" spans="2:11">
      <c r="B108" s="482">
        <f>INDEX(Matches!$B$4:$J$113,MATCH($F108,Matches!$B$4:$B$113,0),5)</f>
        <v>46205.916666666664</v>
      </c>
      <c r="C108" s="483">
        <f>INDEX(Matches!$B$4:$J$113,MATCH($F108,Matches!$B$4:$B$113,0),5)</f>
        <v>46205.916666666664</v>
      </c>
      <c r="D108" s="484" t="str">
        <f>INDEX(Matches!$B$4:$J$113,MATCH($F108,Matches!$B$4:$B$113,0),8)</f>
        <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c r="B109" s="482">
        <f>INDEX(Matches!$B$4:$J$113,MATCH($F109,Matches!$B$4:$B$113,0),5)</f>
        <v>46206.083333333328</v>
      </c>
      <c r="C109" s="483">
        <f>INDEX(Matches!$B$4:$J$113,MATCH($F109,Matches!$B$4:$B$113,0),5)</f>
        <v>46206.083333333328</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c r="B110" s="482">
        <f>INDEX(Matches!$B$4:$J$113,MATCH($F110,Matches!$B$4:$B$113,0),5)</f>
        <v>46206.25</v>
      </c>
      <c r="C110" s="483">
        <f>INDEX(Matches!$B$4:$J$113,MATCH($F110,Matches!$B$4:$B$113,0),5)</f>
        <v>46206.25</v>
      </c>
      <c r="D110" s="484" t="str">
        <f>INDEX(Matches!$B$4:$J$113,MATCH($F110,Matches!$B$4:$B$113,0),8)</f>
        <v/>
      </c>
      <c r="E110" s="484" t="str">
        <f>INDEX(Matches!$B$4:$J$113,MATCH($F110,Matches!$B$4:$B$113,0),9)</f>
        <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c r="B111" s="482"/>
      <c r="C111" s="483"/>
      <c r="D111" s="788"/>
      <c r="E111" s="788"/>
      <c r="F111" s="487"/>
      <c r="G111" s="486"/>
      <c r="H111" s="486"/>
      <c r="I111" s="486"/>
      <c r="J111" s="485"/>
      <c r="K111" s="790"/>
    </row>
    <row r="112" spans="2:11">
      <c r="B112" s="482">
        <f>INDEX(Matches!$B$4:$J$113,MATCH($F112,Matches!$B$4:$B$113,0),5)</f>
        <v>46206.875</v>
      </c>
      <c r="C112" s="483">
        <f>INDEX(Matches!$B$4:$J$113,MATCH($F112,Matches!$B$4:$B$113,0),5)</f>
        <v>46206.875</v>
      </c>
      <c r="D112" s="484" t="str">
        <f>INDEX(Matches!$B$4:$J$113,MATCH($F112,Matches!$B$4:$B$113,0),8)</f>
        <v/>
      </c>
      <c r="E112" s="484" t="str">
        <f>INDEX(Matches!$B$4:$J$113,MATCH($F112,Matches!$B$4:$B$113,0),9)</f>
        <v/>
      </c>
      <c r="F112" s="487">
        <v>88</v>
      </c>
      <c r="G112" s="486" t="str">
        <f>INDEX(Matches!$B$4:$J$113,MATCH($F112,Matches!$B$4:$B$113,0),2)</f>
        <v>2D</v>
      </c>
      <c r="H112" s="486" t="str">
        <f>INDEX(Matches!$B$4:$J$113,MATCH($F112,Matches!$B$4:$B$113,0),3)</f>
        <v>2G</v>
      </c>
      <c r="I112" s="486" t="str">
        <f>IFERROR(VLOOKUP($F112,Matches!$B$4:$H$113,7,0),"")</f>
        <v>Dallas</v>
      </c>
      <c r="J112" s="717"/>
      <c r="K112" s="718"/>
    </row>
    <row r="113" spans="2:11">
      <c r="B113" s="482">
        <f>INDEX(Matches!$B$4:$J$113,MATCH($F113,Matches!$B$4:$B$113,0),5)</f>
        <v>46207.041666666664</v>
      </c>
      <c r="C113" s="483">
        <f>INDEX(Matches!$B$4:$J$113,MATCH($F113,Matches!$B$4:$B$113,0),5)</f>
        <v>46207.041666666664</v>
      </c>
      <c r="D113" s="484" t="str">
        <f>INDEX(Matches!$B$4:$J$113,MATCH($F113,Matches!$B$4:$B$113,0),8)</f>
        <v/>
      </c>
      <c r="E113" s="484" t="str">
        <f>INDEX(Matches!$B$4:$J$113,MATCH($F113,Matches!$B$4:$B$113,0),9)</f>
        <v/>
      </c>
      <c r="F113" s="487">
        <v>86</v>
      </c>
      <c r="G113" s="486" t="str">
        <f>INDEX(Matches!$B$4:$J$113,MATCH($F113,Matches!$B$4:$B$113,0),2)</f>
        <v>1J</v>
      </c>
      <c r="H113" s="486" t="str">
        <f>INDEX(Matches!$B$4:$J$113,MATCH($F113,Matches!$B$4:$B$113,0),3)</f>
        <v>2H</v>
      </c>
      <c r="I113" s="486" t="str">
        <f>IFERROR(VLOOKUP($F113,Matches!$B$4:$H$113,7,0),"")</f>
        <v>Miami</v>
      </c>
      <c r="J113" s="717"/>
      <c r="K113" s="718"/>
    </row>
    <row r="114" spans="2:11">
      <c r="B114" s="482">
        <f>INDEX(Matches!$B$4:$J$113,MATCH($F114,Matches!$B$4:$B$113,0),5)</f>
        <v>46207.1875</v>
      </c>
      <c r="C114" s="483">
        <f>INDEX(Matches!$B$4:$J$113,MATCH($F114,Matches!$B$4:$B$113,0),5)</f>
        <v>46207.1875</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c r="B115" s="488"/>
      <c r="C115" s="489"/>
      <c r="D115" s="490"/>
      <c r="E115" s="490"/>
      <c r="F115" s="491"/>
      <c r="G115" s="492"/>
      <c r="H115" s="492"/>
      <c r="I115" s="492"/>
      <c r="J115" s="492"/>
      <c r="K115" s="493"/>
    </row>
    <row r="116" spans="2:11">
      <c r="B116" s="567" t="str">
        <f>Language!$E$257</f>
        <v>Round of 16</v>
      </c>
      <c r="C116" s="568"/>
      <c r="D116" s="569"/>
      <c r="E116" s="569"/>
      <c r="F116" s="570"/>
      <c r="G116" s="571"/>
      <c r="H116" s="572"/>
      <c r="I116" s="572"/>
      <c r="J116" s="573"/>
      <c r="K116" s="574"/>
    </row>
    <row r="117" spans="2:11">
      <c r="B117" s="482">
        <f>INDEX(Matches!$B$4:$J$113,MATCH($F117,Matches!$B$4:$B$113,0),5)</f>
        <v>46207.833333333328</v>
      </c>
      <c r="C117" s="483">
        <f>INDEX(Matches!$B$4:$J$113,MATCH($F117,Matches!$B$4:$B$113,0),5)</f>
        <v>46207.833333333328</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c r="B118" s="482">
        <f>INDEX(Matches!$B$4:$J$113,MATCH($F118,Matches!$B$4:$B$113,0),5)</f>
        <v>46208</v>
      </c>
      <c r="C118" s="483">
        <f>INDEX(Matches!$B$4:$J$113,MATCH($F118,Matches!$B$4:$B$113,0),5)</f>
        <v>46208</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c r="B119" s="488"/>
      <c r="C119" s="489"/>
      <c r="D119" s="490"/>
      <c r="E119" s="490"/>
      <c r="F119" s="491"/>
      <c r="G119" s="492"/>
      <c r="H119" s="492"/>
      <c r="I119" s="492"/>
      <c r="J119" s="492"/>
      <c r="K119" s="493"/>
    </row>
    <row r="120" spans="2:11">
      <c r="B120" s="482">
        <f>INDEX(Matches!$B$4:$J$113,MATCH($F120,Matches!$B$4:$B$113,0),5)</f>
        <v>46208.958333333328</v>
      </c>
      <c r="C120" s="483">
        <f>INDEX(Matches!$B$4:$J$113,MATCH($F120,Matches!$B$4:$B$113,0),5)</f>
        <v>46208.958333333328</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c r="B121" s="482">
        <f>INDEX(Matches!$B$4:$J$113,MATCH($F121,Matches!$B$4:$B$113,0),5)</f>
        <v>46209.125</v>
      </c>
      <c r="C121" s="483">
        <f>INDEX(Matches!$B$4:$J$113,MATCH($F121,Matches!$B$4:$B$113,0),5)</f>
        <v>46209.125</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c r="B122" s="488"/>
      <c r="C122" s="489"/>
      <c r="D122" s="490"/>
      <c r="E122" s="490"/>
      <c r="F122" s="491"/>
      <c r="G122" s="492"/>
      <c r="H122" s="492"/>
      <c r="I122" s="492"/>
      <c r="J122" s="492"/>
      <c r="K122" s="493"/>
    </row>
    <row r="123" spans="2:11">
      <c r="B123" s="482">
        <f>INDEX(Matches!$B$4:$J$113,MATCH($F123,Matches!$B$4:$B$113,0),5)</f>
        <v>46209.916666666664</v>
      </c>
      <c r="C123" s="483">
        <f>INDEX(Matches!$B$4:$J$113,MATCH($F123,Matches!$B$4:$B$113,0),5)</f>
        <v>46209.916666666664</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c r="B124" s="482">
        <f>INDEX(Matches!$B$4:$J$113,MATCH($F124,Matches!$B$4:$B$113,0),5)</f>
        <v>46210.125</v>
      </c>
      <c r="C124" s="483">
        <f>INDEX(Matches!$B$4:$J$113,MATCH($F124,Matches!$B$4:$B$113,0),5)</f>
        <v>46210.125</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c r="B125" s="488"/>
      <c r="C125" s="489"/>
      <c r="D125" s="490"/>
      <c r="E125" s="490"/>
      <c r="F125" s="491"/>
      <c r="G125" s="492"/>
      <c r="H125" s="492"/>
      <c r="I125" s="492"/>
      <c r="J125" s="492"/>
      <c r="K125" s="493"/>
    </row>
    <row r="126" spans="2:11">
      <c r="B126" s="482">
        <f>INDEX(Matches!$B$4:$J$113,MATCH($F126,Matches!$B$4:$B$113,0),5)</f>
        <v>46210.791666666664</v>
      </c>
      <c r="C126" s="483">
        <f>INDEX(Matches!$B$4:$J$113,MATCH($F126,Matches!$B$4:$B$113,0),5)</f>
        <v>46210.791666666664</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c r="B127" s="482">
        <f>INDEX(Matches!$B$4:$J$113,MATCH($F127,Matches!$B$4:$B$113,0),5)</f>
        <v>46210.958333333328</v>
      </c>
      <c r="C127" s="483">
        <f>INDEX(Matches!$B$4:$J$113,MATCH($F127,Matches!$B$4:$B$113,0),5)</f>
        <v>46210.958333333328</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c r="B128" s="488"/>
      <c r="C128" s="489"/>
      <c r="D128" s="490"/>
      <c r="E128" s="490"/>
      <c r="F128" s="491"/>
      <c r="G128" s="492"/>
      <c r="H128" s="492"/>
      <c r="I128" s="492"/>
      <c r="J128" s="492"/>
      <c r="K128" s="493"/>
    </row>
    <row r="129" spans="2:11">
      <c r="B129" s="567" t="str">
        <f>Language!$E$258</f>
        <v>Quarter final</v>
      </c>
      <c r="C129" s="568"/>
      <c r="D129" s="569"/>
      <c r="E129" s="569"/>
      <c r="F129" s="570"/>
      <c r="G129" s="571"/>
      <c r="H129" s="572"/>
      <c r="I129" s="572"/>
      <c r="J129" s="573"/>
      <c r="K129" s="574"/>
    </row>
    <row r="130" spans="2:11">
      <c r="B130" s="482">
        <f>INDEX(Matches!$B$4:$J$113,MATCH($F130,Matches!$B$4:$B$113,0),5)</f>
        <v>46212.958333333328</v>
      </c>
      <c r="C130" s="483">
        <f>INDEX(Matches!$B$4:$J$113,MATCH($F130,Matches!$B$4:$B$113,0),5)</f>
        <v>46212.958333333328</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c r="B131" s="482"/>
      <c r="C131" s="483"/>
      <c r="D131" s="789"/>
      <c r="E131" s="789"/>
      <c r="F131" s="487"/>
      <c r="G131" s="486"/>
      <c r="H131" s="486"/>
      <c r="I131" s="486"/>
      <c r="J131" s="485"/>
      <c r="K131" s="790"/>
    </row>
    <row r="132" spans="2:11">
      <c r="B132" s="482">
        <f>INDEX(Matches!$B$4:$J$113,MATCH($F132,Matches!$B$4:$B$113,0),5)</f>
        <v>46213.916666666664</v>
      </c>
      <c r="C132" s="483">
        <f>INDEX(Matches!$B$4:$J$113,MATCH($F132,Matches!$B$4:$B$113,0),5)</f>
        <v>46213.916666666664</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c r="B133" s="488"/>
      <c r="C133" s="489"/>
      <c r="D133" s="490"/>
      <c r="E133" s="490"/>
      <c r="F133" s="491"/>
      <c r="G133" s="492"/>
      <c r="H133" s="492"/>
      <c r="I133" s="492"/>
      <c r="J133" s="492"/>
      <c r="K133" s="493"/>
    </row>
    <row r="134" spans="2:11">
      <c r="B134" s="482">
        <f>INDEX(Matches!$B$4:$J$113,MATCH($F134,Matches!$B$4:$B$113,0),5)</f>
        <v>46215</v>
      </c>
      <c r="C134" s="483">
        <f>INDEX(Matches!$B$4:$J$113,MATCH($F134,Matches!$B$4:$B$113,0),5)</f>
        <v>46215</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c r="B135" s="482">
        <f>INDEX(Matches!$B$4:$J$113,MATCH($F135,Matches!$B$4:$B$113,0),5)</f>
        <v>46215.166666666664</v>
      </c>
      <c r="C135" s="483">
        <f>INDEX(Matches!$B$4:$J$113,MATCH($F135,Matches!$B$4:$B$113,0),5)</f>
        <v>46215.166666666664</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c r="B136" s="488"/>
      <c r="C136" s="489"/>
      <c r="D136" s="490"/>
      <c r="E136" s="490"/>
      <c r="F136" s="491"/>
      <c r="G136" s="492"/>
      <c r="H136" s="492"/>
      <c r="I136" s="492"/>
      <c r="J136" s="492"/>
      <c r="K136" s="493"/>
    </row>
    <row r="137" spans="2:11">
      <c r="B137" s="567" t="str">
        <f>Language!$E$259</f>
        <v>Semi-Final</v>
      </c>
      <c r="C137" s="568"/>
      <c r="D137" s="569"/>
      <c r="E137" s="569"/>
      <c r="F137" s="570"/>
      <c r="G137" s="571"/>
      <c r="H137" s="572"/>
      <c r="I137" s="572"/>
      <c r="J137" s="573"/>
      <c r="K137" s="574"/>
    </row>
    <row r="138" spans="2:11">
      <c r="B138" s="482">
        <f>INDEX(Matches!$B$4:$J$113,MATCH($F138,Matches!$B$4:$B$113,0),5)</f>
        <v>46217.916666666664</v>
      </c>
      <c r="C138" s="483">
        <f>INDEX(Matches!$B$4:$J$113,MATCH($F138,Matches!$B$4:$B$113,0),5)</f>
        <v>46217.916666666664</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c r="B139" s="488"/>
      <c r="C139" s="489"/>
      <c r="D139" s="490"/>
      <c r="E139" s="490"/>
      <c r="F139" s="491"/>
      <c r="G139" s="492"/>
      <c r="H139" s="492"/>
      <c r="I139" s="492"/>
      <c r="J139" s="492"/>
      <c r="K139" s="493"/>
    </row>
    <row r="140" spans="2:11">
      <c r="B140" s="502">
        <f>INDEX(Matches!$B$4:$J$113,MATCH($F140,Matches!$B$4:$B$113,0),5)</f>
        <v>46218.916666666664</v>
      </c>
      <c r="C140" s="503">
        <f>INDEX(Matches!$B$4:$J$113,MATCH($F140,Matches!$B$4:$B$113,0),5)</f>
        <v>46218.916666666664</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c r="B141" s="488"/>
      <c r="C141" s="489"/>
      <c r="D141" s="490"/>
      <c r="E141" s="490"/>
      <c r="F141" s="491"/>
      <c r="G141" s="492"/>
      <c r="H141" s="492"/>
      <c r="I141" s="492"/>
      <c r="J141" s="492"/>
      <c r="K141" s="493"/>
    </row>
    <row r="142" spans="2:11">
      <c r="B142" s="567" t="str">
        <f>Language!$E$172</f>
        <v>Third place</v>
      </c>
      <c r="C142" s="568"/>
      <c r="D142" s="569"/>
      <c r="E142" s="569"/>
      <c r="F142" s="570"/>
      <c r="G142" s="571"/>
      <c r="H142" s="572"/>
      <c r="I142" s="572"/>
      <c r="J142" s="573"/>
      <c r="K142" s="574"/>
    </row>
    <row r="143" spans="2:11">
      <c r="B143" s="482">
        <f>INDEX(Matches!$B$4:$J$113,MATCH($F143,Matches!$B$4:$B$113,0),5)</f>
        <v>46222</v>
      </c>
      <c r="C143" s="483">
        <f>INDEX(Matches!$B$4:$J$113,MATCH($F143,Matches!$B$4:$B$113,0),5)</f>
        <v>46222</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c r="B144" s="488"/>
      <c r="C144" s="489"/>
      <c r="D144" s="490"/>
      <c r="E144" s="490"/>
      <c r="F144" s="491"/>
      <c r="G144" s="492"/>
      <c r="H144" s="492"/>
      <c r="I144" s="492"/>
      <c r="J144" s="492"/>
      <c r="K144" s="493"/>
    </row>
    <row r="145" spans="2:11">
      <c r="B145" s="567" t="str">
        <f>Language!$E$173</f>
        <v>Final</v>
      </c>
      <c r="C145" s="568"/>
      <c r="D145" s="569"/>
      <c r="E145" s="569"/>
      <c r="F145" s="570"/>
      <c r="G145" s="571"/>
      <c r="H145" s="572"/>
      <c r="I145" s="572"/>
      <c r="J145" s="573"/>
      <c r="K145" s="574"/>
    </row>
    <row r="146" spans="2:11" ht="15" thickBot="1">
      <c r="B146" s="504">
        <f>INDEX(Matches!$B$4:$J$113,MATCH($F146,Matches!$B$4:$B$113,0),5)</f>
        <v>46222.916666666664</v>
      </c>
      <c r="C146" s="505">
        <f>INDEX(Matches!$B$4:$J$113,MATCH($F146,Matches!$B$4:$B$113,0),5)</f>
        <v>46222.916666666664</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 thickTop="1"/>
    <row r="148" spans="2:11"/>
    <row r="149" spans="2:11"/>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21</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Brazil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Morocco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Haiti</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83</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Scotland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Brazil</v>
      </c>
      <c r="BF13" s="609" t="str">
        <v>Morocco</v>
      </c>
      <c r="BG13" s="609" t="str">
        <v>Haiti</v>
      </c>
      <c r="BH13" s="610" t="str">
        <v>Scotland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Brazil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Brazil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Morocco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Morocco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Haiti</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Haiti</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Scotland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Scotland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Brazil</v>
      </c>
      <c r="I21" s="637" t="str">
        <v>Morocco</v>
      </c>
      <c r="J21" s="637" t="str">
        <v>Haiti</v>
      </c>
      <c r="K21" s="638" t="str">
        <v>Scotland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Brazil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6</v>
      </c>
      <c r="O22" s="647" t="s">
        <v>26</v>
      </c>
      <c r="P22" s="682" t="str">
        <f>INDEX('World Cup'!$B$13:$AJ$38,1,1+(CODE($B$1)-65)*3)</f>
        <v>Brazil</v>
      </c>
      <c r="Q22" s="683" t="str">
        <f>INDEX('World Cup'!$B$13:$AJ$38,1,2+(CODE($B$1)-65)*3)</f>
        <v>Morocco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BrazilMorocco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Morocco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v>
      </c>
      <c r="O23" s="659" t="s">
        <v>27</v>
      </c>
      <c r="P23" s="685" t="str">
        <f>INDEX('World Cup'!$B$13:$AJ$38,6,1+(CODE($B$1)-65)*3)</f>
        <v>Haiti</v>
      </c>
      <c r="Q23" s="686" t="str">
        <f>INDEX('World Cup'!$B$13:$AJ$38,6,2+(CODE($B$1)-65)*3)</f>
        <v>Scotland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HaitiScotland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Haiti</v>
      </c>
      <c r="E24" s="704">
        <f t="shared" si="36"/>
        <v>0</v>
      </c>
      <c r="F24" s="586">
        <f t="shared" si="37"/>
        <v>0</v>
      </c>
      <c r="G24" s="711">
        <f t="shared" si="38"/>
        <v>0</v>
      </c>
      <c r="H24" s="643" t="str">
        <v/>
      </c>
      <c r="I24" s="586" t="str">
        <v/>
      </c>
      <c r="J24" s="644" t="str">
        <v/>
      </c>
      <c r="K24" s="707" t="str">
        <v/>
      </c>
      <c r="L24" s="695" t="b">
        <f t="shared" si="39"/>
        <v>0</v>
      </c>
      <c r="M24" s="695" t="b">
        <v>0</v>
      </c>
      <c r="N24" s="586">
        <f t="shared" si="40"/>
        <v>83</v>
      </c>
      <c r="O24" s="659" t="s">
        <v>28</v>
      </c>
      <c r="P24" s="685" t="str">
        <f>INDEX('World Cup'!$B$13:$AJ$38,11,1+(CODE($B$1)-65)*3)</f>
        <v>Scotland</v>
      </c>
      <c r="Q24" s="686" t="str">
        <f>INDEX('World Cup'!$B$13:$AJ$38,11,2+(CODE($B$1)-65)*3)</f>
        <v>Morocco</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ScotlandMorocco</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Scotland</v>
      </c>
      <c r="E25" s="712">
        <f t="shared" si="36"/>
        <v>0</v>
      </c>
      <c r="F25" s="646">
        <f t="shared" si="37"/>
        <v>0</v>
      </c>
      <c r="G25" s="713">
        <f t="shared" si="38"/>
        <v>0</v>
      </c>
      <c r="H25" s="645" t="str">
        <v/>
      </c>
      <c r="I25" s="646" t="str">
        <v/>
      </c>
      <c r="J25" s="646" t="str">
        <v/>
      </c>
      <c r="K25" s="708" t="str">
        <v/>
      </c>
      <c r="L25" s="695" t="b">
        <f t="shared" si="39"/>
        <v>0</v>
      </c>
      <c r="M25" s="695" t="b">
        <v>0</v>
      </c>
      <c r="N25" s="586">
        <f t="shared" si="40"/>
        <v>43</v>
      </c>
      <c r="O25" s="659" t="s">
        <v>29</v>
      </c>
      <c r="P25" s="685" t="str">
        <f>INDEX('World Cup'!$B$13:$AJ$38,16,1+(CODE($B$1)-65)*3)</f>
        <v>Brazil</v>
      </c>
      <c r="Q25" s="686" t="str">
        <f>INDEX('World Cup'!$B$13:$AJ$38,16,2+(CODE($B$1)-65)*3)</f>
        <v>Haiti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BrazilHaiti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Scotland</v>
      </c>
      <c r="Q26" s="686" t="str">
        <f>INDEX('World Cup'!$B$13:$AJ$38,21,2+(CODE($B$1)-65)*3)</f>
        <v>Brazil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ScotlandBrazil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Morocco</v>
      </c>
      <c r="Q27" s="689" t="str">
        <f>INDEX('World Cup'!$B$13:$AJ$38,26,2+(CODE($B$1)-65)*3)</f>
        <v>Haiti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MoroccoHaiti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MoroccoBrazil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ScotlandHaiti</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MoroccoScotland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HaitiBrazil</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BrazilScotland</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HaitiMorocco</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25</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USA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0</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Paraguay</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40</v>
      </c>
      <c r="R6" s="721">
        <f t="shared" ref="R6:R8" si="3">(1000-Q6)*($L$9&gt;0)</f>
        <v>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Australia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0</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Turkey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22</v>
      </c>
      <c r="R8" s="721">
        <f t="shared" si="3"/>
        <v>0</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Paraguay</v>
      </c>
      <c r="BG13" s="609" t="str">
        <v>Australia</v>
      </c>
      <c r="BH13" s="610" t="str">
        <v>Turkey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Paraguay</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Paraguay</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Australia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Australia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Turkey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Turkey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USA</v>
      </c>
      <c r="I21" s="637" t="str">
        <v>Paraguay</v>
      </c>
      <c r="J21" s="637" t="str">
        <v>Australia</v>
      </c>
      <c r="K21" s="638" t="str">
        <v>Turkey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USA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16</v>
      </c>
      <c r="O22" s="647" t="s">
        <v>26</v>
      </c>
      <c r="P22" s="682" t="str">
        <f>INDEX('World Cup'!$B$13:$AJ$38,1,1+(CODE($B$1)-65)*3)</f>
        <v>USA</v>
      </c>
      <c r="Q22" s="683" t="str">
        <f>INDEX('World Cup'!$B$13:$AJ$38,1,2+(CODE($B$1)-65)*3)</f>
        <v>Paraguay</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USAParaguay</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Paraguay</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40</v>
      </c>
      <c r="O23" s="659" t="s">
        <v>27</v>
      </c>
      <c r="P23" s="685" t="str">
        <f>INDEX('World Cup'!$B$13:$AJ$38,6,1+(CODE($B$1)-65)*3)</f>
        <v>Australia</v>
      </c>
      <c r="Q23" s="686" t="str">
        <f>INDEX('World Cup'!$B$13:$AJ$38,6,2+(CODE($B$1)-65)*3)</f>
        <v>Turkey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AustraliaTurkey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Australia</v>
      </c>
      <c r="E24" s="704">
        <f t="shared" si="36"/>
        <v>0</v>
      </c>
      <c r="F24" s="586">
        <f t="shared" si="37"/>
        <v>0</v>
      </c>
      <c r="G24" s="711">
        <f t="shared" si="38"/>
        <v>0</v>
      </c>
      <c r="H24" s="643" t="str">
        <v/>
      </c>
      <c r="I24" s="586" t="str">
        <v/>
      </c>
      <c r="J24" s="644" t="str">
        <v/>
      </c>
      <c r="K24" s="707" t="str">
        <v/>
      </c>
      <c r="L24" s="695" t="b">
        <f t="shared" si="39"/>
        <v>0</v>
      </c>
      <c r="M24" s="695" t="b">
        <v>0</v>
      </c>
      <c r="N24" s="586">
        <f t="shared" si="40"/>
        <v>27</v>
      </c>
      <c r="O24" s="659" t="s">
        <v>28</v>
      </c>
      <c r="P24" s="685" t="str">
        <f>INDEX('World Cup'!$B$13:$AJ$38,11,1+(CODE($B$1)-65)*3)</f>
        <v>USA</v>
      </c>
      <c r="Q24" s="686" t="str">
        <f>INDEX('World Cup'!$B$13:$AJ$38,11,2+(CODE($B$1)-65)*3)</f>
        <v>Australia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Turkey</v>
      </c>
      <c r="E25" s="712">
        <f t="shared" si="36"/>
        <v>0</v>
      </c>
      <c r="F25" s="646">
        <f t="shared" si="37"/>
        <v>0</v>
      </c>
      <c r="G25" s="713">
        <f t="shared" si="38"/>
        <v>0</v>
      </c>
      <c r="H25" s="645" t="str">
        <v/>
      </c>
      <c r="I25" s="646" t="str">
        <v/>
      </c>
      <c r="J25" s="646" t="str">
        <v/>
      </c>
      <c r="K25" s="708" t="str">
        <v/>
      </c>
      <c r="L25" s="695" t="b">
        <f t="shared" si="39"/>
        <v>0</v>
      </c>
      <c r="M25" s="695" t="b">
        <v>0</v>
      </c>
      <c r="N25" s="586">
        <f t="shared" si="40"/>
        <v>22</v>
      </c>
      <c r="O25" s="659" t="s">
        <v>29</v>
      </c>
      <c r="P25" s="685" t="str">
        <f>INDEX('World Cup'!$B$13:$AJ$38,16,1+(CODE($B$1)-65)*3)</f>
        <v>Turkey</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TurkeyParaguay</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Turkey</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TurkeyUSA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Paraguay</v>
      </c>
      <c r="Q27" s="689" t="str">
        <f>INDEX('World Cup'!$B$13:$AJ$38,26,2+(CODE($B$1)-65)*3)</f>
        <v>Australia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TurkeyAustralia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AustraliaUSA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ParaguayTurkey</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USATurkey</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AustraliaParaguay</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22</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Germany</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Curaçao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82</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Ivory Coast</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Ecuador</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Germany</v>
      </c>
      <c r="BF13" s="609" t="str">
        <v>Curaçao</v>
      </c>
      <c r="BG13" s="609" t="str">
        <v>Ivory Coast</v>
      </c>
      <c r="BH13" s="610" t="str">
        <v>Ecuador</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Germany</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Germany</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Curaçao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Curaçao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Ivory Coast</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Ivory Coast</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Ecuador</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Ecuador</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Germany</v>
      </c>
      <c r="I21" s="637" t="str">
        <v>Curaçao</v>
      </c>
      <c r="J21" s="637" t="str">
        <v>Ivory Coast</v>
      </c>
      <c r="K21" s="638" t="str">
        <v>Ecuador</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Germany</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10</v>
      </c>
      <c r="O22" s="647" t="s">
        <v>26</v>
      </c>
      <c r="P22" s="682" t="str">
        <f>INDEX('World Cup'!$B$13:$AJ$38,1,1+(CODE($B$1)-65)*3)</f>
        <v>Germany</v>
      </c>
      <c r="Q22" s="683" t="str">
        <f>INDEX('World Cup'!$B$13:$AJ$38,1,2+(CODE($B$1)-65)*3)</f>
        <v>Curaçao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GermanyCuraçao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Curaçao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82</v>
      </c>
      <c r="O23" s="659" t="s">
        <v>27</v>
      </c>
      <c r="P23" s="685" t="str">
        <f>INDEX('World Cup'!$B$13:$AJ$38,6,1+(CODE($B$1)-65)*3)</f>
        <v>Ivory Coast</v>
      </c>
      <c r="Q23" s="686" t="str">
        <f>INDEX('World Cup'!$B$13:$AJ$38,6,2+(CODE($B$1)-65)*3)</f>
        <v>Ecuador</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Ivory CoastEcuador</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Ivory Coast</v>
      </c>
      <c r="E24" s="704">
        <f t="shared" si="36"/>
        <v>0</v>
      </c>
      <c r="F24" s="586">
        <f t="shared" si="37"/>
        <v>0</v>
      </c>
      <c r="G24" s="711">
        <f t="shared" si="38"/>
        <v>0</v>
      </c>
      <c r="H24" s="643" t="str">
        <v/>
      </c>
      <c r="I24" s="586" t="str">
        <v/>
      </c>
      <c r="J24" s="644" t="str">
        <v/>
      </c>
      <c r="K24" s="707" t="str">
        <v/>
      </c>
      <c r="L24" s="695" t="b">
        <f t="shared" si="39"/>
        <v>0</v>
      </c>
      <c r="M24" s="695" t="b">
        <v>0</v>
      </c>
      <c r="N24" s="586">
        <f t="shared" si="40"/>
        <v>34</v>
      </c>
      <c r="O24" s="659" t="s">
        <v>28</v>
      </c>
      <c r="P24" s="685" t="str">
        <f>INDEX('World Cup'!$B$13:$AJ$38,11,1+(CODE($B$1)-65)*3)</f>
        <v>Germany</v>
      </c>
      <c r="Q24" s="686" t="str">
        <f>INDEX('World Cup'!$B$13:$AJ$38,11,2+(CODE($B$1)-65)*3)</f>
        <v>Ivory Coast</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GermanyIvory Coast</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Ecuador</v>
      </c>
      <c r="E25" s="712">
        <f t="shared" si="36"/>
        <v>0</v>
      </c>
      <c r="F25" s="646">
        <f t="shared" si="37"/>
        <v>0</v>
      </c>
      <c r="G25" s="713">
        <f t="shared" si="38"/>
        <v>0</v>
      </c>
      <c r="H25" s="645" t="str">
        <v/>
      </c>
      <c r="I25" s="646" t="str">
        <v/>
      </c>
      <c r="J25" s="646" t="str">
        <v/>
      </c>
      <c r="K25" s="708" t="str">
        <v/>
      </c>
      <c r="L25" s="695" t="b">
        <f t="shared" si="39"/>
        <v>0</v>
      </c>
      <c r="M25" s="695" t="b">
        <v>0</v>
      </c>
      <c r="N25" s="586">
        <f t="shared" si="40"/>
        <v>23</v>
      </c>
      <c r="O25" s="659" t="s">
        <v>29</v>
      </c>
      <c r="P25" s="685" t="str">
        <f>INDEX('World Cup'!$B$13:$AJ$38,16,1+(CODE($B$1)-65)*3)</f>
        <v>Ecuador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EcuadorCuraçao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Curaçao</v>
      </c>
      <c r="Q26" s="686" t="str">
        <f>INDEX('World Cup'!$B$13:$AJ$38,21,2+(CODE($B$1)-65)*3)</f>
        <v>Ivory Coast</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CuraçaoIvory Coast</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Ecuador</v>
      </c>
      <c r="Q27" s="689" t="str">
        <f>INDEX('World Cup'!$B$13:$AJ$38,26,2+(CODE($B$1)-65)*3)</f>
        <v>Germany</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EcuadorGermany</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CuraçaoGermany</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EcuadorIvory Coast</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Ivory CoastGermany</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CuraçaoEcuador</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Ivory CoastCuraçao</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GermanyEcuador</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23</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Netherlands</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Japan</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Sweden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Tunisia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44</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Netherlands</v>
      </c>
      <c r="BF13" s="609" t="str">
        <v>Japan</v>
      </c>
      <c r="BG13" s="609" t="str">
        <v>Sweden</v>
      </c>
      <c r="BH13" s="610" t="str">
        <v>Tunisia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Netherlands</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Netherlands</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Japan</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Japan</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Sweden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Sweden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Tunisia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Tunisia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Netherlands</v>
      </c>
      <c r="I21" s="637" t="str">
        <v>Japan</v>
      </c>
      <c r="J21" s="637" t="str">
        <v>Sweden</v>
      </c>
      <c r="K21" s="638" t="str">
        <v>Tunisia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Netherlands</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7</v>
      </c>
      <c r="O22" s="647" t="s">
        <v>26</v>
      </c>
      <c r="P22" s="682" t="str">
        <f>INDEX('World Cup'!$B$13:$AJ$38,1,1+(CODE($B$1)-65)*3)</f>
        <v>Netherlands</v>
      </c>
      <c r="Q22" s="683" t="str">
        <f>INDEX('World Cup'!$B$13:$AJ$38,1,2+(CODE($B$1)-65)*3)</f>
        <v>Japan</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NetherlandsJapan</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Japan</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18</v>
      </c>
      <c r="O23" s="659" t="s">
        <v>27</v>
      </c>
      <c r="P23" s="685" t="str">
        <f>INDEX('World Cup'!$B$13:$AJ$38,6,1+(CODE($B$1)-65)*3)</f>
        <v>Sweden</v>
      </c>
      <c r="Q23" s="686" t="str">
        <f>INDEX('World Cup'!$B$13:$AJ$38,6,2+(CODE($B$1)-65)*3)</f>
        <v>Tunisia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SwedenTunisia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Sweden</v>
      </c>
      <c r="E24" s="704">
        <f t="shared" si="36"/>
        <v>0</v>
      </c>
      <c r="F24" s="586">
        <f t="shared" si="37"/>
        <v>0</v>
      </c>
      <c r="G24" s="711">
        <f t="shared" si="38"/>
        <v>0</v>
      </c>
      <c r="H24" s="643" t="str">
        <v/>
      </c>
      <c r="I24" s="586" t="str">
        <v/>
      </c>
      <c r="J24" s="644" t="str">
        <v/>
      </c>
      <c r="K24" s="707" t="str">
        <v/>
      </c>
      <c r="L24" s="695" t="b">
        <f t="shared" si="39"/>
        <v>0</v>
      </c>
      <c r="M24" s="695" t="b">
        <v>0</v>
      </c>
      <c r="N24" s="586">
        <f t="shared" si="40"/>
        <v>38</v>
      </c>
      <c r="O24" s="659" t="s">
        <v>28</v>
      </c>
      <c r="P24" s="685" t="str">
        <f>INDEX('World Cup'!$B$13:$AJ$38,11,1+(CODE($B$1)-65)*3)</f>
        <v>Netherlands</v>
      </c>
      <c r="Q24" s="686" t="str">
        <f>INDEX('World Cup'!$B$13:$AJ$38,11,2+(CODE($B$1)-65)*3)</f>
        <v>Sweden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NetherlandsSweden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Tunisia</v>
      </c>
      <c r="E25" s="712">
        <f t="shared" si="36"/>
        <v>0</v>
      </c>
      <c r="F25" s="646">
        <f t="shared" si="37"/>
        <v>0</v>
      </c>
      <c r="G25" s="713">
        <f t="shared" si="38"/>
        <v>0</v>
      </c>
      <c r="H25" s="645" t="str">
        <v/>
      </c>
      <c r="I25" s="646" t="str">
        <v/>
      </c>
      <c r="J25" s="646" t="str">
        <v/>
      </c>
      <c r="K25" s="708" t="str">
        <v/>
      </c>
      <c r="L25" s="695" t="b">
        <f t="shared" si="39"/>
        <v>0</v>
      </c>
      <c r="M25" s="695" t="b">
        <v>0</v>
      </c>
      <c r="N25" s="586">
        <f t="shared" si="40"/>
        <v>44</v>
      </c>
      <c r="O25" s="659" t="s">
        <v>29</v>
      </c>
      <c r="P25" s="685" t="str">
        <f>INDEX('World Cup'!$B$13:$AJ$38,16,1+(CODE($B$1)-65)*3)</f>
        <v>Tunisia</v>
      </c>
      <c r="Q25" s="686" t="str">
        <f>INDEX('World Cup'!$B$13:$AJ$38,16,2+(CODE($B$1)-65)*3)</f>
        <v>Japan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TunisiaJapan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Japan</v>
      </c>
      <c r="Q26" s="686" t="str">
        <f>INDEX('World Cup'!$B$13:$AJ$38,21,2+(CODE($B$1)-65)*3)</f>
        <v>Sweden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JapanSweden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Tunisia</v>
      </c>
      <c r="Q27" s="689" t="str">
        <f>INDEX('World Cup'!$B$13:$AJ$38,26,2+(CODE($B$1)-65)*3)</f>
        <v>Netherlands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TunisiaNetherlands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JapanNetherlands</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TunisiaSweden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SwedenNetherlands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JapanTunisia</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SwedenJapan</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NetherlandsTunisia</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272</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Belgium</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Egypt</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IR Iran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New Zealand</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Belgium</v>
      </c>
      <c r="BF13" s="609" t="str">
        <v>Egypt</v>
      </c>
      <c r="BG13" s="609" t="str">
        <v>IR Iran</v>
      </c>
      <c r="BH13" s="610" t="str">
        <v>New Zealand</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Belgium</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Belgium</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Egypt</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Egypt</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IR Iran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 Iran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New Zealand</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New Zealand</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Belgium</v>
      </c>
      <c r="I21" s="637" t="str">
        <v>Egypt</v>
      </c>
      <c r="J21" s="637" t="str">
        <v>IR Iran</v>
      </c>
      <c r="K21" s="638" t="str">
        <v>New Zealand</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Belgium</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9</v>
      </c>
      <c r="O22" s="647" t="s">
        <v>26</v>
      </c>
      <c r="P22" s="682" t="str">
        <f>INDEX('World Cup'!$B$13:$AJ$38,1,1+(CODE($B$1)-65)*3)</f>
        <v>Belgium</v>
      </c>
      <c r="Q22" s="683" t="str">
        <f>INDEX('World Cup'!$B$13:$AJ$38,1,2+(CODE($B$1)-65)*3)</f>
        <v>Egypt</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BelgiumEgypt</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Egypt</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29</v>
      </c>
      <c r="O23" s="659" t="s">
        <v>27</v>
      </c>
      <c r="P23" s="685" t="str">
        <f>INDEX('World Cup'!$B$13:$AJ$38,6,1+(CODE($B$1)-65)*3)</f>
        <v>IR Iran</v>
      </c>
      <c r="Q23" s="686" t="str">
        <f>INDEX('World Cup'!$B$13:$AJ$38,6,2+(CODE($B$1)-65)*3)</f>
        <v>New Zealand</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 IranNew Zealand</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IR Iran</v>
      </c>
      <c r="E24" s="704">
        <f t="shared" si="36"/>
        <v>0</v>
      </c>
      <c r="F24" s="586">
        <f t="shared" si="37"/>
        <v>0</v>
      </c>
      <c r="G24" s="711">
        <f t="shared" si="38"/>
        <v>0</v>
      </c>
      <c r="H24" s="643" t="str">
        <v/>
      </c>
      <c r="I24" s="586" t="str">
        <v/>
      </c>
      <c r="J24" s="644" t="str">
        <v/>
      </c>
      <c r="K24" s="707" t="str">
        <v/>
      </c>
      <c r="L24" s="695" t="b">
        <f t="shared" si="39"/>
        <v>0</v>
      </c>
      <c r="M24" s="695" t="b">
        <v>0</v>
      </c>
      <c r="N24" s="586">
        <f t="shared" si="40"/>
        <v>21</v>
      </c>
      <c r="O24" s="659" t="s">
        <v>28</v>
      </c>
      <c r="P24" s="685" t="str">
        <f>INDEX('World Cup'!$B$13:$AJ$38,11,1+(CODE($B$1)-65)*3)</f>
        <v>Belgium</v>
      </c>
      <c r="Q24" s="686" t="str">
        <f>INDEX('World Cup'!$B$13:$AJ$38,11,2+(CODE($B$1)-65)*3)</f>
        <v>IR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BelgiumIR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New Zealand</v>
      </c>
      <c r="E25" s="712">
        <f t="shared" si="36"/>
        <v>0</v>
      </c>
      <c r="F25" s="646">
        <f t="shared" si="37"/>
        <v>0</v>
      </c>
      <c r="G25" s="713">
        <f t="shared" si="38"/>
        <v>0</v>
      </c>
      <c r="H25" s="645" t="str">
        <v/>
      </c>
      <c r="I25" s="646" t="str">
        <v/>
      </c>
      <c r="J25" s="646" t="str">
        <v/>
      </c>
      <c r="K25" s="708" t="str">
        <v/>
      </c>
      <c r="L25" s="695" t="b">
        <f t="shared" si="39"/>
        <v>0</v>
      </c>
      <c r="M25" s="695" t="b">
        <v>0</v>
      </c>
      <c r="N25" s="586">
        <f t="shared" si="40"/>
        <v>85</v>
      </c>
      <c r="O25" s="659" t="s">
        <v>29</v>
      </c>
      <c r="P25" s="685" t="str">
        <f>INDEX('World Cup'!$B$13:$AJ$38,16,1+(CODE($B$1)-65)*3)</f>
        <v>New Zealand</v>
      </c>
      <c r="Q25" s="686" t="str">
        <f>INDEX('World Cup'!$B$13:$AJ$38,16,2+(CODE($B$1)-65)*3)</f>
        <v>Egypt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New ZealandEgypt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Egypt</v>
      </c>
      <c r="Q26" s="686" t="str">
        <f>INDEX('World Cup'!$B$13:$AJ$38,21,2+(CODE($B$1)-65)*3)</f>
        <v>IR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EgyptIR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New Zealand</v>
      </c>
      <c r="Q27" s="689" t="str">
        <f>INDEX('World Cup'!$B$13:$AJ$38,26,2+(CODE($B$1)-65)*3)</f>
        <v>Belgium</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New ZealandBelgium</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EgyptBelgium</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New ZealandIR Iran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IR IranBelgium</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EgyptNew Zealand</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IR IranEgypt</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BelgiumNew Zealand</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31</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Spain</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Cape Verde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Saudi Arabia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Uruguay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Spain</v>
      </c>
      <c r="BF13" s="609" t="str">
        <v>Cape Verde</v>
      </c>
      <c r="BG13" s="609" t="str">
        <v>Saudi Arabia</v>
      </c>
      <c r="BH13" s="610" t="str">
        <v>Uruguay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Spain</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Spain</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Cape Verde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Cape Verde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Saudi Arabia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Saudi Arabia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Uruguay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Uruguay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Spain</v>
      </c>
      <c r="I21" s="637" t="str">
        <v>Cape Verde</v>
      </c>
      <c r="J21" s="637" t="str">
        <v>Saudi Arabia</v>
      </c>
      <c r="K21" s="638" t="str">
        <v>Uruguay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Spain</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2</v>
      </c>
      <c r="O22" s="647" t="s">
        <v>26</v>
      </c>
      <c r="P22" s="682" t="str">
        <f>INDEX('World Cup'!$B$13:$AJ$38,1,1+(CODE($B$1)-65)*3)</f>
        <v>Spain</v>
      </c>
      <c r="Q22" s="683" t="str">
        <f>INDEX('World Cup'!$B$13:$AJ$38,1,2+(CODE($B$1)-65)*3)</f>
        <v>Cape Verde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SpainCape Verde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Cape Verde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69</v>
      </c>
      <c r="O23" s="659" t="s">
        <v>27</v>
      </c>
      <c r="P23" s="685" t="str">
        <f>INDEX('World Cup'!$B$13:$AJ$38,6,1+(CODE($B$1)-65)*3)</f>
        <v>Saudi Arabia</v>
      </c>
      <c r="Q23" s="686" t="str">
        <f>INDEX('World Cup'!$B$13:$AJ$38,6,2+(CODE($B$1)-65)*3)</f>
        <v>Uruguay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Saudi ArabiaUruguay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Saudi Arabia</v>
      </c>
      <c r="E24" s="704">
        <f t="shared" si="36"/>
        <v>0</v>
      </c>
      <c r="F24" s="586">
        <f t="shared" si="37"/>
        <v>0</v>
      </c>
      <c r="G24" s="711">
        <f t="shared" si="38"/>
        <v>0</v>
      </c>
      <c r="H24" s="643" t="str">
        <v/>
      </c>
      <c r="I24" s="586" t="str">
        <v/>
      </c>
      <c r="J24" s="644" t="str">
        <v/>
      </c>
      <c r="K24" s="707" t="str">
        <v/>
      </c>
      <c r="L24" s="695" t="b">
        <f t="shared" si="39"/>
        <v>0</v>
      </c>
      <c r="M24" s="695" t="b">
        <v>0</v>
      </c>
      <c r="N24" s="586">
        <f t="shared" si="40"/>
        <v>61</v>
      </c>
      <c r="O24" s="659" t="s">
        <v>28</v>
      </c>
      <c r="P24" s="685" t="str">
        <f>INDEX('World Cup'!$B$13:$AJ$38,11,1+(CODE($B$1)-65)*3)</f>
        <v>Spain</v>
      </c>
      <c r="Q24" s="686" t="str">
        <f>INDEX('World Cup'!$B$13:$AJ$38,11,2+(CODE($B$1)-65)*3)</f>
        <v>Saudi Arabia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SpainSaudi Arabia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Uruguay</v>
      </c>
      <c r="E25" s="712">
        <f t="shared" si="36"/>
        <v>0</v>
      </c>
      <c r="F25" s="646">
        <f t="shared" si="37"/>
        <v>0</v>
      </c>
      <c r="G25" s="713">
        <f t="shared" si="38"/>
        <v>0</v>
      </c>
      <c r="H25" s="645" t="str">
        <v/>
      </c>
      <c r="I25" s="646" t="str">
        <v/>
      </c>
      <c r="J25" s="646" t="str">
        <v/>
      </c>
      <c r="K25" s="708" t="str">
        <v/>
      </c>
      <c r="L25" s="695" t="b">
        <f t="shared" si="39"/>
        <v>0</v>
      </c>
      <c r="M25" s="695" t="b">
        <v>0</v>
      </c>
      <c r="N25" s="586">
        <f t="shared" si="40"/>
        <v>17</v>
      </c>
      <c r="O25" s="659" t="s">
        <v>29</v>
      </c>
      <c r="P25" s="685" t="str">
        <f>INDEX('World Cup'!$B$13:$AJ$38,16,1+(CODE($B$1)-65)*3)</f>
        <v>Uruguay</v>
      </c>
      <c r="Q25" s="686" t="str">
        <f>INDEX('World Cup'!$B$13:$AJ$38,16,2+(CODE($B$1)-65)*3)</f>
        <v>Cape Verde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UruguayCape Verde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Cape Verde</v>
      </c>
      <c r="Q26" s="686" t="str">
        <f>INDEX('World Cup'!$B$13:$AJ$38,21,2+(CODE($B$1)-65)*3)</f>
        <v>Saudi Arabia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Cape VerdeSaudi Arabia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Uruguay</v>
      </c>
      <c r="Q27" s="689" t="str">
        <f>INDEX('World Cup'!$B$13:$AJ$38,26,2+(CODE($B$1)-65)*3)</f>
        <v>Spain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UruguaySpain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Cape VerdeSpain</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UruguaySaudi Arabia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Saudi ArabiaSpain</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Cape VerdeUruguay</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Saudi ArabiaCape Verde</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SpainUruguay</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32</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Senegal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Iraq</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Norway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Senegal</v>
      </c>
      <c r="BG13" s="609" t="str">
        <v>Iraq</v>
      </c>
      <c r="BH13" s="610" t="str">
        <v>Norway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Senegal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Senegal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Iraq</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Iraq</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Norway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Norway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France</v>
      </c>
      <c r="I21" s="637" t="str">
        <v>Senegal</v>
      </c>
      <c r="J21" s="637" t="str">
        <v>Iraq</v>
      </c>
      <c r="K21" s="638" t="str">
        <v>Norway</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Senegal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FranceSenegal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Senegal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Iraq</v>
      </c>
      <c r="Q23" s="686" t="str">
        <f>INDEX('World Cup'!$B$13:$AJ$38,6,2+(CODE($B$1)-65)*3)</f>
        <v>Norway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IraqNorway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Iraq</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Iraq</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FranceIraq</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Norway</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Norway</v>
      </c>
      <c r="Q25" s="686" t="str">
        <f>INDEX('World Cup'!$B$13:$AJ$38,16,2+(CODE($B$1)-65)*3)</f>
        <v>Senegal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NorwaySenegal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Norway</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NorwayFrance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Senegal</v>
      </c>
      <c r="Q27" s="689" t="str">
        <f>INDEX('World Cup'!$B$13:$AJ$38,26,2+(CODE($B$1)-65)*3)</f>
        <v>Iraq</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SenegalIraq</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SenegalFrance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NorwayIraq</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IraqFrance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SenegalNorway</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FranceNorway</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IraqSenegal</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841</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Argentina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Algeria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Austria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Jordan</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Argentina</v>
      </c>
      <c r="BF13" s="609" t="str">
        <v>Algeria</v>
      </c>
      <c r="BG13" s="609" t="str">
        <v>Austria</v>
      </c>
      <c r="BH13" s="610" t="str">
        <v>Jordan</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Argentina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Algeria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Algeria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Austria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Austria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Jordan</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Argentina</v>
      </c>
      <c r="I21" s="637" t="str">
        <v>Algeria</v>
      </c>
      <c r="J21" s="637" t="str">
        <v>Austria</v>
      </c>
      <c r="K21" s="638" t="str">
        <v>Jordan</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Argentina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Argentina</v>
      </c>
      <c r="Q22" s="683" t="str">
        <f>INDEX('World Cup'!$B$13:$AJ$38,1,2+(CODE($B$1)-65)*3)</f>
        <v>Algeria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ArgentinaAlgeria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Algeria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Austria</v>
      </c>
      <c r="Q23" s="686" t="str">
        <f>INDEX('World Cup'!$B$13:$AJ$38,6,2+(CODE($B$1)-65)*3)</f>
        <v>Jordan</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AustriaJordan</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Austria</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Argentina</v>
      </c>
      <c r="Q24" s="686" t="str">
        <f>INDEX('World Cup'!$B$13:$AJ$38,11,2+(CODE($B$1)-65)*3)</f>
        <v>Austria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ArgentinaAustria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Jordan</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v>
      </c>
      <c r="Q25" s="686" t="str">
        <f>INDEX('World Cup'!$B$13:$AJ$38,16,2+(CODE($B$1)-65)*3)</f>
        <v>Algeria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JordanAlgeria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Algeria</v>
      </c>
      <c r="Q26" s="686" t="str">
        <f>INDEX('World Cup'!$B$13:$AJ$38,21,2+(CODE($B$1)-65)*3)</f>
        <v>Austria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AlgeriaAustria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Jordan</v>
      </c>
      <c r="Q27" s="689" t="str">
        <f>INDEX('World Cup'!$B$13:$AJ$38,26,2+(CODE($B$1)-65)*3)</f>
        <v>Argentina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JordanArgentina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AlgeriaArgentina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JordanAustria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AustriaArgentina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AlgeriaJordan</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AustriaAlgeria</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ArgentinaJordan</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33</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DR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Uzbekistan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Colombia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DR Congo</v>
      </c>
      <c r="BG13" s="609" t="str">
        <v>Uzbekistan</v>
      </c>
      <c r="BH13" s="610" t="str">
        <v>Colombia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DR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DR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Uzbekistan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Uzbekistan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Colombia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Portugal</v>
      </c>
      <c r="I21" s="637" t="str">
        <v>DR Congo</v>
      </c>
      <c r="J21" s="637" t="str">
        <v>Uzbekistan</v>
      </c>
      <c r="K21" s="638" t="str">
        <v>Colombia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DR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PortugalDR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DR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Uzbekistan</v>
      </c>
      <c r="Q23" s="686" t="str">
        <f>INDEX('World Cup'!$B$13:$AJ$38,6,2+(CODE($B$1)-65)*3)</f>
        <v>Colombia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UzbekistanColombia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Uzbekistan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Uzbekistan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PortugalUzbekistan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Colombia</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Colombia</v>
      </c>
      <c r="Q25" s="686" t="str">
        <f>INDEX('World Cup'!$B$13:$AJ$38,16,2+(CODE($B$1)-65)*3)</f>
        <v>DR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ColombiaDR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Colombia</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ColombiaPortugal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DR Congo</v>
      </c>
      <c r="Q27" s="689" t="str">
        <f>INDEX('World Cup'!$B$13:$AJ$38,26,2+(CODE($B$1)-65)*3)</f>
        <v>Uzbekistan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DR CongoUzbekistan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DR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ColombiaUzbekistan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UzbekistanPortugal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DR CongoColombia</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PortugalColombia</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UzbekistanDR Congo</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6640625" defaultRowHeight="11.4"/>
  <cols>
    <col min="1" max="1" width="2.6640625" style="679"/>
    <col min="2" max="2" width="6.109375" style="679" customWidth="1"/>
    <col min="3" max="3" width="4" style="679" customWidth="1"/>
    <col min="4" max="4" width="15.33203125" style="679" customWidth="1"/>
    <col min="5" max="5" width="5.5546875" style="679" customWidth="1"/>
    <col min="6" max="6" width="6.5546875" style="679" customWidth="1"/>
    <col min="7" max="7" width="6" style="679" customWidth="1"/>
    <col min="8" max="8" width="5.109375" style="679" customWidth="1"/>
    <col min="9" max="9" width="4.6640625" style="679" customWidth="1"/>
    <col min="10" max="10" width="4.88671875" style="679" customWidth="1"/>
    <col min="11" max="11" width="5.5546875" style="679" customWidth="1"/>
    <col min="12" max="12" width="5.33203125" style="679" customWidth="1"/>
    <col min="13" max="14" width="4.88671875" style="679" customWidth="1"/>
    <col min="15" max="15" width="5" style="679" customWidth="1"/>
    <col min="16" max="16" width="7.44140625" style="679" customWidth="1"/>
    <col min="17" max="37" width="4.6640625" style="679" customWidth="1"/>
    <col min="38" max="38" width="5.44140625" style="679" customWidth="1"/>
    <col min="39" max="40" width="4.6640625" style="679" customWidth="1"/>
    <col min="41" max="41" width="5.6640625" style="679" customWidth="1"/>
    <col min="42" max="42" width="8.88671875" style="679" customWidth="1"/>
    <col min="43" max="46" width="4.6640625" style="679" customWidth="1"/>
    <col min="47" max="48" width="5.6640625" style="679" customWidth="1"/>
    <col min="49" max="49" width="1.5546875" style="679" customWidth="1"/>
    <col min="50" max="51" width="3.6640625" style="679" customWidth="1"/>
    <col min="52" max="52" width="13.5546875" style="679" customWidth="1"/>
    <col min="53" max="54" width="2.6640625" style="679"/>
    <col min="55" max="55" width="2.6640625" style="679" customWidth="1"/>
    <col min="56" max="56" width="1.33203125" style="679" customWidth="1"/>
    <col min="57" max="60" width="4.6640625" style="679" customWidth="1"/>
    <col min="61" max="62" width="5.6640625" style="679" customWidth="1"/>
    <col min="63" max="64" width="3.6640625" style="679" customWidth="1"/>
    <col min="65" max="65" width="1.6640625" style="679" customWidth="1"/>
    <col min="66" max="66" width="14.33203125" style="679" customWidth="1"/>
    <col min="67" max="67" width="2.6640625" style="679" customWidth="1"/>
    <col min="68" max="69" width="2.6640625" style="679"/>
    <col min="70" max="70" width="1.5546875" style="679" customWidth="1"/>
    <col min="71" max="74" width="4.6640625" style="679" customWidth="1"/>
    <col min="75" max="75" width="5.6640625" style="679" customWidth="1"/>
    <col min="76" max="76" width="3.6640625" style="679" customWidth="1"/>
    <col min="77" max="77" width="1.5546875" style="679" customWidth="1"/>
    <col min="78" max="78" width="14.33203125" style="679" customWidth="1"/>
    <col min="79" max="82" width="2.6640625" style="679"/>
    <col min="83" max="86" width="4.6640625" style="679" customWidth="1"/>
    <col min="87" max="16384" width="2.6640625" style="679"/>
  </cols>
  <sheetData>
    <row r="1" spans="2:86" ht="17.399999999999999">
      <c r="B1" s="681" t="s">
        <v>34</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ht="12">
      <c r="B5" s="586"/>
      <c r="C5" s="586">
        <v>1</v>
      </c>
      <c r="D5" s="691" t="str">
        <f>VLOOKUP($B$1&amp;ROW($A1),Groups!$B$7:$D$65,3,0)</f>
        <v>England</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ht="12">
      <c r="B6" s="586"/>
      <c r="C6" s="586">
        <v>2</v>
      </c>
      <c r="D6" s="692" t="str">
        <f>VLOOKUP($B$1&amp;ROW($A2),Groups!$B$7:$D$65,3,0)</f>
        <v>Croatia</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ht="12">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ht="12">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ht="12">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ht="12">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ht="12">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England</v>
      </c>
      <c r="BF13" s="609" t="str">
        <v>Croatia</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2" thickTop="1" thickBot="1">
      <c r="C14" s="605">
        <v>1</v>
      </c>
      <c r="D14" s="605" t="str">
        <f>$D5</f>
        <v>England</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England</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ht="12">
      <c r="C15" s="605">
        <v>2</v>
      </c>
      <c r="D15" s="605" t="str">
        <f t="shared" ref="D15:D17" si="18">$D6</f>
        <v>Croatia</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Croatia</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ht="12">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6" thickBot="1">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England</v>
      </c>
      <c r="I21" s="637" t="str">
        <v>Croatia</v>
      </c>
      <c r="J21" s="637" t="str">
        <v>Ghana</v>
      </c>
      <c r="K21" s="638" t="str">
        <v>Panama</v>
      </c>
      <c r="L21" s="585" t="s">
        <v>1793</v>
      </c>
      <c r="M21" s="585" t="s">
        <v>1791</v>
      </c>
      <c r="N21" s="595" t="s">
        <v>1794</v>
      </c>
      <c r="T21" s="634" t="s">
        <v>169</v>
      </c>
      <c r="U21" s="962" t="s">
        <v>1107</v>
      </c>
      <c r="V21" s="962"/>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 thickTop="1">
      <c r="C22" s="586"/>
      <c r="D22" s="640" t="str">
        <f>IF($L$9=0,$D5,INDEX($D$5:$D$8,MATCH($C5,$E$14:$E$17,0)))</f>
        <v>England</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England</v>
      </c>
      <c r="Q22" s="683" t="str">
        <f>INDEX('World Cup'!$B$13:$AJ$38,1,2+(CODE($B$1)-65)*3)</f>
        <v>Croatia</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EnglandCroatia</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Croatia</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England</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EnglandGhana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Croatia</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PanamaCroatia</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Panama</v>
      </c>
      <c r="Q26" s="686" t="str">
        <f>INDEX('World Cup'!$B$13:$AJ$38,21,2+(CODE($B$1)-65)*3)</f>
        <v>England</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PanamaEngland</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 thickBot="1">
      <c r="C27" s="586"/>
      <c r="D27" s="668"/>
      <c r="E27" s="668"/>
      <c r="F27" s="586"/>
      <c r="G27" s="586"/>
      <c r="H27" s="634"/>
      <c r="O27" s="669" t="s">
        <v>1112</v>
      </c>
      <c r="P27" s="688" t="str">
        <f>INDEX('World Cup'!$B$13:$AJ$38,26,1+(CODE($B$1)-65)*3)</f>
        <v>Croatia</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CroatiaGhana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 thickTop="1">
      <c r="C28" s="586"/>
      <c r="D28" s="668"/>
      <c r="E28" s="668"/>
      <c r="F28" s="586"/>
      <c r="G28" s="586"/>
      <c r="H28" s="634"/>
      <c r="O28" s="647" t="s">
        <v>26</v>
      </c>
      <c r="P28" s="648"/>
      <c r="Q28" s="649"/>
      <c r="R28" s="649"/>
      <c r="S28" s="649"/>
      <c r="T28" s="649"/>
      <c r="U28" s="649"/>
      <c r="V28" s="649"/>
      <c r="W28" s="649"/>
      <c r="X28" s="649"/>
      <c r="Y28" s="678"/>
      <c r="Z28" s="665" t="str">
        <f t="shared" ref="Z28:Z33" si="49">Q22&amp;P22</f>
        <v>CroatiaEngland</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GhanaEngland</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CroatiaPanama</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EnglandPanama</v>
      </c>
      <c r="AA32" s="666" t="str">
        <f>IF($T26,$Y26&amp;Language!$E$197&amp;$X26,"")</f>
        <v/>
      </c>
      <c r="AE32" s="606"/>
      <c r="AF32" s="606"/>
      <c r="AH32" s="606"/>
      <c r="AI32" s="606"/>
      <c r="AJ32" s="606"/>
      <c r="AK32" s="606"/>
      <c r="AL32" s="606"/>
      <c r="AM32" s="606"/>
      <c r="AN32" s="606"/>
      <c r="AO32" s="606"/>
    </row>
    <row r="33" spans="4:41" s="584" customFormat="1" ht="12" thickBot="1">
      <c r="D33" s="586"/>
      <c r="E33" s="586"/>
      <c r="F33" s="586"/>
      <c r="G33" s="586"/>
      <c r="H33" s="586"/>
      <c r="O33" s="669" t="s">
        <v>1112</v>
      </c>
      <c r="P33" s="670"/>
      <c r="Q33" s="671"/>
      <c r="R33" s="671"/>
      <c r="S33" s="671"/>
      <c r="T33" s="671"/>
      <c r="U33" s="671"/>
      <c r="V33" s="671"/>
      <c r="W33" s="671"/>
      <c r="X33" s="671"/>
      <c r="Y33" s="675"/>
      <c r="Z33" s="676" t="str">
        <f t="shared" si="49"/>
        <v>GhanaCroatia</v>
      </c>
      <c r="AA33" s="677" t="str">
        <f>IF($T27,$Y27&amp;Language!$E$197&amp;$X27,"")</f>
        <v/>
      </c>
      <c r="AE33" s="605"/>
      <c r="AF33" s="605"/>
      <c r="AH33" s="605"/>
      <c r="AI33" s="605"/>
      <c r="AJ33" s="605"/>
      <c r="AK33" s="657"/>
      <c r="AL33" s="605"/>
      <c r="AM33" s="605"/>
      <c r="AN33" s="605"/>
      <c r="AO33" s="605"/>
    </row>
    <row r="34" spans="4:41" ht="12"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4.4" zeroHeight="1"/>
  <cols>
    <col min="1" max="1" width="11.44140625" customWidth="1"/>
    <col min="2" max="3" width="16.6640625" customWidth="1"/>
    <col min="4" max="4" width="11.44140625" customWidth="1"/>
    <col min="5" max="6" width="16.6640625" customWidth="1"/>
    <col min="7" max="7" width="11.44140625" customWidth="1"/>
    <col min="8" max="9" width="16.6640625" customWidth="1"/>
    <col min="10" max="10" width="11.44140625" customWidth="1"/>
    <col min="11" max="16384" width="11.44140625" hidden="1"/>
  </cols>
  <sheetData>
    <row r="1" spans="1:9"/>
    <row r="2" spans="1:9" ht="38.25" customHeight="1">
      <c r="B2" s="844" t="str">
        <f>Language!$E$123</f>
        <v>Fair play</v>
      </c>
      <c r="C2" s="845"/>
      <c r="D2" s="845"/>
      <c r="E2" s="845"/>
      <c r="F2" s="845"/>
    </row>
    <row r="3" spans="1:9" ht="75.75" customHeight="1">
      <c r="B3" s="846" t="str">
        <f>Language!$E$193</f>
        <v>Here, the penalty points for the fair play rating can be entered.</v>
      </c>
      <c r="C3" s="846"/>
      <c r="D3" s="846"/>
      <c r="E3" s="846"/>
      <c r="F3" s="846"/>
    </row>
    <row r="4" spans="1:9" ht="18" customHeight="1">
      <c r="B4" s="53"/>
      <c r="C4" s="53"/>
      <c r="D4" s="53"/>
      <c r="E4" s="53"/>
      <c r="F4" s="53"/>
    </row>
    <row r="5" spans="1:9" ht="18.600000000000001" thickBot="1">
      <c r="A5" s="180" t="s">
        <v>24</v>
      </c>
      <c r="B5" s="340" t="str">
        <f>Language!$E$130&amp;" "&amp;A5</f>
        <v>Group A</v>
      </c>
      <c r="C5" s="763" t="str">
        <f>Language!$E$174</f>
        <v>Rating</v>
      </c>
      <c r="D5" s="180" t="s">
        <v>22</v>
      </c>
      <c r="E5" s="340" t="str">
        <f>Language!$E$130&amp;" "&amp;D5</f>
        <v>Group E</v>
      </c>
      <c r="F5" s="763" t="str">
        <f>Language!$E$174</f>
        <v>Rating</v>
      </c>
      <c r="G5" s="180" t="s">
        <v>32</v>
      </c>
      <c r="H5" s="340" t="str">
        <f>Language!$E$130&amp;" "&amp;G5</f>
        <v>Group I</v>
      </c>
      <c r="I5" s="763" t="str">
        <f>Language!$E$174</f>
        <v>Rating</v>
      </c>
    </row>
    <row r="6" spans="1:9">
      <c r="B6" s="23" t="str">
        <f>VLOOKUP(A5&amp;"1",Groups!$B$7:$D$65,3,0)</f>
        <v>Mexico</v>
      </c>
      <c r="C6" s="54">
        <v>0</v>
      </c>
      <c r="E6" s="23" t="str">
        <f>VLOOKUP(D5&amp;"1",Groups!$B$7:$D$65,3,0)</f>
        <v>Germany</v>
      </c>
      <c r="F6" s="54">
        <v>0</v>
      </c>
      <c r="H6" s="23" t="str">
        <f>VLOOKUP(G5&amp;"1",Groups!$B$7:$D$65,3,0)</f>
        <v>France</v>
      </c>
      <c r="I6" s="54">
        <v>0</v>
      </c>
    </row>
    <row r="7" spans="1:9">
      <c r="B7" s="23" t="str">
        <f>VLOOKUP(A5&amp;"2",Groups!$B$7:$D$65,3,0)</f>
        <v>South Africa</v>
      </c>
      <c r="C7" s="55">
        <v>0</v>
      </c>
      <c r="E7" s="23" t="str">
        <f>VLOOKUP(D5&amp;"2",Groups!$B$7:$D$65,3,0)</f>
        <v>Curaçao</v>
      </c>
      <c r="F7" s="55">
        <v>0</v>
      </c>
      <c r="H7" s="23" t="str">
        <f>VLOOKUP(G5&amp;"2",Groups!$B$7:$D$65,3,0)</f>
        <v>Senegal</v>
      </c>
      <c r="I7" s="55">
        <v>0</v>
      </c>
    </row>
    <row r="8" spans="1:9">
      <c r="B8" s="23" t="str">
        <f>VLOOKUP(A5&amp;"3",Groups!$B$7:$D$65,3,0)</f>
        <v>Rep. of Korea</v>
      </c>
      <c r="C8" s="55">
        <v>0</v>
      </c>
      <c r="E8" s="23" t="str">
        <f>VLOOKUP(D5&amp;"3",Groups!$B$7:$D$65,3,0)</f>
        <v>Ivory Coast</v>
      </c>
      <c r="F8" s="55">
        <v>0</v>
      </c>
      <c r="H8" s="23" t="str">
        <f>VLOOKUP(G5&amp;"3",Groups!$B$7:$D$65,3,0)</f>
        <v>Iraq</v>
      </c>
      <c r="I8" s="55">
        <v>0</v>
      </c>
    </row>
    <row r="9" spans="1:9">
      <c r="B9" s="23" t="str">
        <f>VLOOKUP(A5&amp;"4",Groups!$B$7:$D$65,3,0)</f>
        <v>Czech Rep.</v>
      </c>
      <c r="C9" s="55">
        <v>0</v>
      </c>
      <c r="E9" s="23" t="str">
        <f>VLOOKUP(D5&amp;"4",Groups!$B$7:$D$65,3,0)</f>
        <v>Ecuador</v>
      </c>
      <c r="F9" s="55">
        <v>0</v>
      </c>
      <c r="H9" s="23" t="str">
        <f>VLOOKUP(G5&amp;"4",Groups!$B$7:$D$65,3,0)</f>
        <v>Norway</v>
      </c>
      <c r="I9" s="55">
        <v>0</v>
      </c>
    </row>
    <row r="10" spans="1:9">
      <c r="C10" s="22"/>
      <c r="F10" s="22"/>
      <c r="I10" s="22"/>
    </row>
    <row r="11" spans="1:9" ht="18.600000000000001" thickBot="1">
      <c r="A11" s="180" t="s">
        <v>20</v>
      </c>
      <c r="B11" s="340" t="str">
        <f>Language!$E$130&amp;" "&amp;A11</f>
        <v>Group B</v>
      </c>
      <c r="C11" s="763" t="str">
        <f>Language!$E$174</f>
        <v>Rating</v>
      </c>
      <c r="D11" s="180" t="s">
        <v>23</v>
      </c>
      <c r="E11" s="340" t="str">
        <f>Language!$E$130&amp;" "&amp;D11</f>
        <v>Group F</v>
      </c>
      <c r="F11" s="763" t="str">
        <f>Language!$E$174</f>
        <v>Rating</v>
      </c>
      <c r="G11" s="180" t="s">
        <v>841</v>
      </c>
      <c r="H11" s="340" t="str">
        <f>Language!$E$130&amp;" "&amp;G11</f>
        <v>Group J</v>
      </c>
      <c r="I11" s="763" t="str">
        <f>Language!$E$174</f>
        <v>Rating</v>
      </c>
    </row>
    <row r="12" spans="1:9">
      <c r="B12" s="23" t="str">
        <f>VLOOKUP(A11&amp;"1",Groups!$B$7:$D$65,3,0)</f>
        <v>Canada</v>
      </c>
      <c r="C12" s="54">
        <v>0</v>
      </c>
      <c r="E12" s="23" t="str">
        <f>VLOOKUP(D11&amp;"1",Groups!$B$7:$D$65,3,0)</f>
        <v>Netherlands</v>
      </c>
      <c r="F12" s="54">
        <v>0</v>
      </c>
      <c r="H12" s="23" t="str">
        <f>VLOOKUP(G11&amp;"1",Groups!$B$7:$D$65,3,0)</f>
        <v>Argentina</v>
      </c>
      <c r="I12" s="54">
        <v>0</v>
      </c>
    </row>
    <row r="13" spans="1:9">
      <c r="B13" s="23" t="str">
        <f>VLOOKUP(A11&amp;"2",Groups!$B$7:$D$65,3,0)</f>
        <v>Bosnia/Herzeg.</v>
      </c>
      <c r="C13" s="55">
        <v>0</v>
      </c>
      <c r="E13" s="23" t="str">
        <f>VLOOKUP(D11&amp;"2",Groups!$B$7:$D$65,3,0)</f>
        <v>Japan</v>
      </c>
      <c r="F13" s="55">
        <v>0</v>
      </c>
      <c r="H13" s="23" t="str">
        <f>VLOOKUP(G11&amp;"2",Groups!$B$7:$D$65,3,0)</f>
        <v>Algeria</v>
      </c>
      <c r="I13" s="55">
        <v>0</v>
      </c>
    </row>
    <row r="14" spans="1:9">
      <c r="B14" s="23" t="str">
        <f>VLOOKUP(A11&amp;"3",Groups!$B$7:$D$65,3,0)</f>
        <v>Qatar</v>
      </c>
      <c r="C14" s="55">
        <v>0</v>
      </c>
      <c r="E14" s="23" t="str">
        <f>VLOOKUP(D11&amp;"3",Groups!$B$7:$D$65,3,0)</f>
        <v>Sweden</v>
      </c>
      <c r="F14" s="55">
        <v>0</v>
      </c>
      <c r="H14" s="23" t="str">
        <f>VLOOKUP(G11&amp;"3",Groups!$B$7:$D$65,3,0)</f>
        <v>Austria</v>
      </c>
      <c r="I14" s="55">
        <v>0</v>
      </c>
    </row>
    <row r="15" spans="1:9">
      <c r="B15" s="23" t="str">
        <f>VLOOKUP(A11&amp;"4",Groups!$B$7:$D$65,3,0)</f>
        <v>Switzerland</v>
      </c>
      <c r="C15" s="55">
        <v>0</v>
      </c>
      <c r="E15" s="23" t="str">
        <f>VLOOKUP(D11&amp;"4",Groups!$B$7:$D$65,3,0)</f>
        <v>Tunisia</v>
      </c>
      <c r="F15" s="55">
        <v>0</v>
      </c>
      <c r="H15" s="23" t="str">
        <f>VLOOKUP(G11&amp;"4",Groups!$B$7:$D$65,3,0)</f>
        <v>Jordan</v>
      </c>
      <c r="I15" s="55">
        <v>0</v>
      </c>
    </row>
    <row r="16" spans="1:9">
      <c r="C16" s="22"/>
      <c r="F16" s="22"/>
      <c r="I16" s="22"/>
    </row>
    <row r="17" spans="1:9" ht="18.600000000000001" thickBot="1">
      <c r="A17" s="180" t="s">
        <v>21</v>
      </c>
      <c r="B17" s="340" t="str">
        <f>Language!$E$130&amp;" "&amp;A17</f>
        <v>Group C</v>
      </c>
      <c r="C17" s="763" t="str">
        <f>Language!$E$174</f>
        <v>Rating</v>
      </c>
      <c r="D17" s="180" t="s">
        <v>272</v>
      </c>
      <c r="E17" s="340" t="str">
        <f>Language!$E$130&amp;" "&amp;D17</f>
        <v>Group G</v>
      </c>
      <c r="F17" s="763" t="str">
        <f>Language!$E$174</f>
        <v>Rating</v>
      </c>
      <c r="G17" s="180" t="s">
        <v>33</v>
      </c>
      <c r="H17" s="340" t="str">
        <f>Language!$E$130&amp;" "&amp;G17</f>
        <v>Group K</v>
      </c>
      <c r="I17" s="763" t="str">
        <f>Language!$E$174</f>
        <v>Rating</v>
      </c>
    </row>
    <row r="18" spans="1:9">
      <c r="B18" s="23" t="str">
        <f>VLOOKUP(A17&amp;"1",Groups!$B$7:$D$65,3,0)</f>
        <v>Brazil</v>
      </c>
      <c r="C18" s="54">
        <v>0</v>
      </c>
      <c r="E18" s="23" t="str">
        <f>VLOOKUP(D17&amp;"1",Groups!$B$7:$D$65,3,0)</f>
        <v>Belgium</v>
      </c>
      <c r="F18" s="54">
        <v>0</v>
      </c>
      <c r="H18" s="23" t="str">
        <f>VLOOKUP(G17&amp;"1",Groups!$B$7:$D$65,3,0)</f>
        <v>Portugal</v>
      </c>
      <c r="I18" s="54">
        <v>0</v>
      </c>
    </row>
    <row r="19" spans="1:9">
      <c r="B19" s="23" t="str">
        <f>VLOOKUP(A17&amp;"2",Groups!$B$7:$D$65,3,0)</f>
        <v>Morocco</v>
      </c>
      <c r="C19" s="55">
        <v>0</v>
      </c>
      <c r="E19" s="23" t="str">
        <f>VLOOKUP(D17&amp;"2",Groups!$B$7:$D$65,3,0)</f>
        <v>Egypt</v>
      </c>
      <c r="F19" s="55">
        <v>0</v>
      </c>
      <c r="H19" s="23" t="str">
        <f>VLOOKUP(G17&amp;"2",Groups!$B$7:$D$65,3,0)</f>
        <v>DR Congo</v>
      </c>
      <c r="I19" s="55">
        <v>0</v>
      </c>
    </row>
    <row r="20" spans="1:9">
      <c r="B20" s="23" t="str">
        <f>VLOOKUP(A17&amp;"3",Groups!$B$7:$D$65,3,0)</f>
        <v>Haiti</v>
      </c>
      <c r="C20" s="55">
        <v>0</v>
      </c>
      <c r="E20" s="23" t="str">
        <f>VLOOKUP(D17&amp;"3",Groups!$B$7:$D$65,3,0)</f>
        <v>IR Iran</v>
      </c>
      <c r="F20" s="55">
        <v>0</v>
      </c>
      <c r="H20" s="23" t="str">
        <f>VLOOKUP(G17&amp;"3",Groups!$B$7:$D$65,3,0)</f>
        <v>Uzbekistan</v>
      </c>
      <c r="I20" s="55">
        <v>0</v>
      </c>
    </row>
    <row r="21" spans="1:9">
      <c r="B21" s="23" t="str">
        <f>VLOOKUP(A17&amp;"4",Groups!$B$7:$D$65,3,0)</f>
        <v>Scotland</v>
      </c>
      <c r="C21" s="55">
        <v>0</v>
      </c>
      <c r="E21" s="23" t="str">
        <f>VLOOKUP(D17&amp;"4",Groups!$B$7:$D$65,3,0)</f>
        <v>New Zealand</v>
      </c>
      <c r="F21" s="55">
        <v>0</v>
      </c>
      <c r="H21" s="23" t="str">
        <f>VLOOKUP(G17&amp;"4",Groups!$B$7:$D$65,3,0)</f>
        <v>Colombia</v>
      </c>
      <c r="I21" s="55">
        <v>0</v>
      </c>
    </row>
    <row r="22" spans="1:9">
      <c r="C22" s="22"/>
      <c r="F22" s="22"/>
      <c r="I22" s="22"/>
    </row>
    <row r="23" spans="1:9" ht="18.600000000000001" thickBot="1">
      <c r="A23" s="180" t="s">
        <v>25</v>
      </c>
      <c r="B23" s="340" t="str">
        <f>Language!$E$130&amp;" "&amp;A23</f>
        <v>Group D</v>
      </c>
      <c r="C23" s="763" t="str">
        <f>Language!$E$174</f>
        <v>Rating</v>
      </c>
      <c r="D23" s="180" t="s">
        <v>31</v>
      </c>
      <c r="E23" s="340" t="str">
        <f>Language!$E$130&amp;" "&amp;D23</f>
        <v>Group H</v>
      </c>
      <c r="F23" s="763" t="str">
        <f>Language!$E$174</f>
        <v>Rating</v>
      </c>
      <c r="G23" s="180" t="s">
        <v>34</v>
      </c>
      <c r="H23" s="340" t="str">
        <f>Language!$E$130&amp;" "&amp;G23</f>
        <v>Group L</v>
      </c>
      <c r="I23" s="763" t="str">
        <f>Language!$E$174</f>
        <v>Rating</v>
      </c>
    </row>
    <row r="24" spans="1:9">
      <c r="B24" s="23" t="str">
        <f>VLOOKUP(A23&amp;"1",Groups!$B$7:$D$65,3,0)</f>
        <v>USA</v>
      </c>
      <c r="C24" s="54">
        <v>0</v>
      </c>
      <c r="E24" s="23" t="str">
        <f>VLOOKUP(D23&amp;"1",Groups!$B$7:$D$65,3,0)</f>
        <v>Spain</v>
      </c>
      <c r="F24" s="54">
        <v>0</v>
      </c>
      <c r="H24" s="23" t="str">
        <f>VLOOKUP(G23&amp;"1",Groups!$B$7:$D$65,3,0)</f>
        <v>England</v>
      </c>
      <c r="I24" s="54">
        <v>0</v>
      </c>
    </row>
    <row r="25" spans="1:9">
      <c r="B25" s="23" t="str">
        <f>VLOOKUP(A23&amp;"2",Groups!$B$7:$D$65,3,0)</f>
        <v>Paraguay</v>
      </c>
      <c r="C25" s="55">
        <v>0</v>
      </c>
      <c r="E25" s="23" t="str">
        <f>VLOOKUP(D23&amp;"2",Groups!$B$7:$D$65,3,0)</f>
        <v>Cape Verde</v>
      </c>
      <c r="F25" s="55">
        <v>0</v>
      </c>
      <c r="H25" s="23" t="str">
        <f>VLOOKUP(G23&amp;"2",Groups!$B$7:$D$65,3,0)</f>
        <v>Croatia</v>
      </c>
      <c r="I25" s="55">
        <v>0</v>
      </c>
    </row>
    <row r="26" spans="1:9">
      <c r="B26" s="23" t="str">
        <f>VLOOKUP(A23&amp;"3",Groups!$B$7:$D$65,3,0)</f>
        <v>Australia</v>
      </c>
      <c r="C26" s="55">
        <v>0</v>
      </c>
      <c r="E26" s="23" t="str">
        <f>VLOOKUP(D23&amp;"3",Groups!$B$7:$D$65,3,0)</f>
        <v>Saudi Arabia</v>
      </c>
      <c r="F26" s="55">
        <v>0</v>
      </c>
      <c r="H26" s="23" t="str">
        <f>VLOOKUP(G23&amp;"3",Groups!$B$7:$D$65,3,0)</f>
        <v>Ghana</v>
      </c>
      <c r="I26" s="55">
        <v>0</v>
      </c>
    </row>
    <row r="27" spans="1:9">
      <c r="B27" s="23" t="str">
        <f>VLOOKUP(A23&amp;"4",Groups!$B$7:$D$65,3,0)</f>
        <v>Turkey</v>
      </c>
      <c r="C27" s="55">
        <v>0</v>
      </c>
      <c r="E27" s="23" t="str">
        <f>VLOOKUP(D23&amp;"4",Groups!$B$7:$D$65,3,0)</f>
        <v>Uruguay</v>
      </c>
      <c r="F27" s="55">
        <v>0</v>
      </c>
      <c r="H27" s="23" t="str">
        <f>VLOOKUP(G23&amp;"4",Groups!$B$7:$D$65,3,0)</f>
        <v>Panama</v>
      </c>
      <c r="I27" s="55">
        <v>0</v>
      </c>
    </row>
    <row r="28" spans="1:9"/>
    <row r="29" spans="1:9"/>
    <row r="30" spans="1:9"/>
    <row r="31" spans="1:9"/>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4.4" zeroHeight="1"/>
  <cols>
    <col min="1" max="1" width="2.6640625" customWidth="1"/>
    <col min="2" max="2" width="5.109375" customWidth="1"/>
    <col min="3" max="3" width="1.44140625" customWidth="1"/>
    <col min="4" max="4" width="14.33203125" customWidth="1"/>
    <col min="5" max="6" width="4.6640625" customWidth="1"/>
    <col min="7" max="7" width="3.6640625" customWidth="1"/>
    <col min="8" max="8" width="1.44140625" customWidth="1"/>
    <col min="9" max="9" width="3.6640625" customWidth="1"/>
    <col min="10" max="13" width="6.6640625" customWidth="1"/>
    <col min="14" max="14" width="2.6640625" customWidth="1"/>
    <col min="15" max="15" width="14.33203125" customWidth="1"/>
    <col min="16" max="17" width="4.6640625" customWidth="1"/>
    <col min="18" max="18" width="3.6640625" style="148" customWidth="1"/>
    <col min="19" max="19" width="1.44140625" customWidth="1"/>
    <col min="20" max="20" width="3.6640625" style="5" customWidth="1"/>
    <col min="21" max="24" width="6.6640625" customWidth="1"/>
    <col min="25" max="25" width="2.6640625" customWidth="1"/>
    <col min="26" max="26" width="14.33203125" customWidth="1"/>
    <col min="27" max="28" width="4.6640625" customWidth="1"/>
    <col min="29" max="29" width="3.6640625" customWidth="1"/>
    <col min="30" max="30" width="1.44140625" customWidth="1"/>
    <col min="31" max="31" width="3.6640625" customWidth="1"/>
    <col min="32" max="35" width="6.6640625" customWidth="1"/>
    <col min="36" max="36" width="2.6640625" customWidth="1"/>
    <col min="37" max="37" width="14.33203125" customWidth="1"/>
    <col min="38" max="39" width="4.6640625" customWidth="1"/>
    <col min="40" max="40" width="3.6640625" customWidth="1"/>
    <col min="41" max="41" width="1.44140625" customWidth="1"/>
    <col min="42" max="42" width="3.6640625" customWidth="1"/>
    <col min="43" max="46" width="6.6640625" customWidth="1"/>
    <col min="47" max="47" width="2.6640625" customWidth="1"/>
    <col min="48" max="49" width="5.6640625" customWidth="1"/>
    <col min="50" max="50" width="2.6640625" customWidth="1"/>
    <col min="51" max="16384" width="11.44140625" hidden="1"/>
  </cols>
  <sheetData>
    <row r="1" spans="2:49" ht="34.5" customHeight="1">
      <c r="C1" s="730"/>
      <c r="D1" s="764" t="str">
        <f>Language!$E$122</f>
        <v>Direct comparisons</v>
      </c>
    </row>
    <row r="2" spans="2:49"/>
    <row r="3" spans="2:49" ht="18">
      <c r="D3" s="755" t="str">
        <f>Language!$E$140</f>
        <v>Overall table</v>
      </c>
      <c r="O3" s="755" t="str">
        <f>Language!$E$137</f>
        <v>head-to-head record 1</v>
      </c>
      <c r="Z3" s="755" t="str">
        <f>Language!$E$138</f>
        <v>head-to-head record 2</v>
      </c>
      <c r="AK3" s="755" t="str">
        <f>Language!$E$139</f>
        <v>head-to-head record 3</v>
      </c>
    </row>
    <row r="4" spans="2:49" ht="15" thickBot="1">
      <c r="D4" s="345">
        <v>7</v>
      </c>
      <c r="Z4" s="784" t="str">
        <f>IF(COUNTBLANK(CalcA!$BN$14:$BN$17)&lt;4,Language!$E$136,"")</f>
        <v/>
      </c>
      <c r="AK4" s="784" t="str">
        <f>IF(COUNTBLANK(CalcA!$BZ$14:$BZ$17)&lt;4,Language!$E$136,"")</f>
        <v/>
      </c>
    </row>
    <row r="5" spans="2:49" ht="24.6" thickTop="1">
      <c r="B5" s="759" t="s">
        <v>24</v>
      </c>
      <c r="C5" s="732"/>
      <c r="D5" s="743"/>
      <c r="E5" s="754" t="str">
        <f>Language!$E$131</f>
        <v>Pts.</v>
      </c>
      <c r="F5" s="754" t="str">
        <f>Language!$E$132</f>
        <v>GD</v>
      </c>
      <c r="G5" s="847" t="str">
        <f>Language!$E$133</f>
        <v>Goals</v>
      </c>
      <c r="H5" s="848"/>
      <c r="I5" s="848"/>
      <c r="J5" s="746" t="str">
        <f t="array" ref="J5:M5">LEFT(CalcA!$H$21:$K$21,$D$4)</f>
        <v>Mexico</v>
      </c>
      <c r="K5" s="744" t="str">
        <v>South A</v>
      </c>
      <c r="L5" s="744" t="str">
        <v>Rep. of</v>
      </c>
      <c r="M5" s="745" t="str">
        <v>Czech R</v>
      </c>
      <c r="O5" s="743"/>
      <c r="P5" s="754" t="str">
        <f>Language!$E$131</f>
        <v>Pts.</v>
      </c>
      <c r="Q5" s="754" t="str">
        <f>Language!$E$132</f>
        <v>GD</v>
      </c>
      <c r="R5" s="847" t="str">
        <f>Language!$E$133</f>
        <v>Goals</v>
      </c>
      <c r="S5" s="848"/>
      <c r="T5" s="848"/>
      <c r="U5" s="746" t="str">
        <f t="array" ref="U5:X5">LEFT(CalcA!$BE$13:$BH$13,$D$4)</f>
        <v>Mexico</v>
      </c>
      <c r="V5" s="744" t="str">
        <v>South A</v>
      </c>
      <c r="W5" s="744" t="str">
        <v>Rep. of</v>
      </c>
      <c r="X5" s="745" t="str">
        <v>Czech R</v>
      </c>
      <c r="Z5" s="743"/>
      <c r="AA5" s="754" t="str">
        <f>Language!$E$131</f>
        <v>Pts.</v>
      </c>
      <c r="AB5" s="754" t="str">
        <f>Language!$E$132</f>
        <v>GD</v>
      </c>
      <c r="AC5" s="847" t="str">
        <f>Language!$E$133</f>
        <v>Goals</v>
      </c>
      <c r="AD5" s="848"/>
      <c r="AE5" s="848"/>
      <c r="AF5" s="746" t="str">
        <f t="array" ref="AF5:AI5">IF(COUNTBLANK(CalcA!$AZ$22:$AZ$25)&lt;4,LEFT(CalcA!$BE$21:$BH$21,$D$4),LEFT(CalcA!$BS$13:$BV$13,$D$4))</f>
        <v/>
      </c>
      <c r="AG5" s="744" t="str">
        <v/>
      </c>
      <c r="AH5" s="744" t="str">
        <v/>
      </c>
      <c r="AI5" s="745" t="str">
        <v/>
      </c>
      <c r="AK5" s="743"/>
      <c r="AL5" s="754" t="str">
        <f>Language!$E$131</f>
        <v>Pts.</v>
      </c>
      <c r="AM5" s="754" t="str">
        <f>Language!$E$132</f>
        <v>GD</v>
      </c>
      <c r="AN5" s="847" t="str">
        <f>Language!$E$133</f>
        <v>Goals</v>
      </c>
      <c r="AO5" s="848"/>
      <c r="AP5" s="848"/>
      <c r="AQ5" s="746" t="str">
        <f t="array" ref="AQ5:AT5">LEFT(CalcA!$CE$13:$CH$13,$D$4)</f>
        <v/>
      </c>
      <c r="AR5" s="744" t="str">
        <v/>
      </c>
      <c r="AS5" s="744" t="str">
        <v/>
      </c>
      <c r="AT5" s="745" t="str">
        <v/>
      </c>
      <c r="AV5" s="766" t="str">
        <f>Language!$E$123</f>
        <v>Fair play</v>
      </c>
      <c r="AW5" s="767" t="str">
        <f>Language!$E$186</f>
        <v>FIFA Rank</v>
      </c>
    </row>
    <row r="6" spans="2:49">
      <c r="B6" s="761" t="str">
        <f t="array" ref="B6:B9">IF(CalcA!$M$22:$M$25,"•","")</f>
        <v/>
      </c>
      <c r="D6" s="756" t="str">
        <f t="array" ref="D6:D9">CalcA!$D$22:$D$25</f>
        <v>Mexico</v>
      </c>
      <c r="E6" s="355">
        <f t="array" ref="E6:E9">CalcA!$E$22:$E$25</f>
        <v>0</v>
      </c>
      <c r="F6" s="355">
        <f>G6-I6</f>
        <v>0</v>
      </c>
      <c r="G6" s="741">
        <f t="array" ref="G6:G9">CalcA!$F$22:$F$25</f>
        <v>0</v>
      </c>
      <c r="H6" s="753" t="str">
        <f>Language!$E$197</f>
        <v xml:space="preserve"> - </v>
      </c>
      <c r="I6" s="750">
        <f t="array" ref="I6:I9">CalcA!$G$22:$G$25</f>
        <v>0</v>
      </c>
      <c r="J6" s="747" t="str">
        <f t="array" ref="J6:M9">CalcA!$H$22:$K$25</f>
        <v/>
      </c>
      <c r="K6" s="355" t="str">
        <v/>
      </c>
      <c r="L6" s="355" t="str">
        <v/>
      </c>
      <c r="M6" s="742" t="str">
        <v/>
      </c>
      <c r="O6" s="756" t="str">
        <f t="array" ref="O6:O9">CalcA!$AZ$14:$AZ$17</f>
        <v>Mexico</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c r="B7" s="761" t="str">
        <v/>
      </c>
      <c r="D7" s="757" t="str">
        <v>South Africa</v>
      </c>
      <c r="E7" s="198">
        <v>0</v>
      </c>
      <c r="F7" s="198">
        <f t="shared" ref="F7:F9" si="1">G7-I7</f>
        <v>0</v>
      </c>
      <c r="G7" s="737">
        <v>0</v>
      </c>
      <c r="H7" s="739" t="str">
        <f>Language!$E$197</f>
        <v xml:space="preserve"> - </v>
      </c>
      <c r="I7" s="751">
        <v>0</v>
      </c>
      <c r="J7" s="748" t="str">
        <v/>
      </c>
      <c r="K7" s="733" t="str">
        <v/>
      </c>
      <c r="L7" s="198" t="str">
        <v/>
      </c>
      <c r="M7" s="734" t="str">
        <v/>
      </c>
      <c r="O7" s="757" t="str">
        <v>South Africa</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60</v>
      </c>
    </row>
    <row r="8" spans="2:49">
      <c r="B8" s="761" t="str">
        <v/>
      </c>
      <c r="D8" s="757" t="str">
        <v>Rep. of Korea</v>
      </c>
      <c r="E8" s="198">
        <v>0</v>
      </c>
      <c r="F8" s="198">
        <f t="shared" si="1"/>
        <v>0</v>
      </c>
      <c r="G8" s="737">
        <v>0</v>
      </c>
      <c r="H8" s="739" t="str">
        <f>Language!$E$197</f>
        <v xml:space="preserve"> - </v>
      </c>
      <c r="I8" s="751">
        <v>0</v>
      </c>
      <c r="J8" s="748" t="str">
        <v/>
      </c>
      <c r="K8" s="198" t="str">
        <v/>
      </c>
      <c r="L8" s="733" t="str">
        <v/>
      </c>
      <c r="M8" s="734" t="str">
        <v/>
      </c>
      <c r="O8" s="757" t="str">
        <v>Rep. of Korea</v>
      </c>
      <c r="P8" s="198">
        <v>0</v>
      </c>
      <c r="Q8" s="198">
        <v>0</v>
      </c>
      <c r="R8" s="737">
        <v>0</v>
      </c>
      <c r="S8" s="739" t="str">
        <f>Language!$E$197</f>
        <v xml:space="preserve"> - </v>
      </c>
      <c r="T8" s="751">
        <f t="shared" si="2"/>
        <v>0</v>
      </c>
      <c r="U8" s="748" t="str">
        <v/>
      </c>
      <c r="V8" s="198" t="str">
        <v/>
      </c>
      <c r="W8" s="733" t="str">
        <v/>
      </c>
      <c r="X8" s="734" t="str">
        <v/>
      </c>
      <c r="Z8" s="757" t="str">
        <v/>
      </c>
      <c r="AA8" s="198" t="str">
        <v/>
      </c>
      <c r="AB8" s="198" t="str">
        <v/>
      </c>
      <c r="AC8" s="737" t="str">
        <v/>
      </c>
      <c r="AD8" s="739" t="str">
        <f>Language!$E$197</f>
        <v xml:space="preserve"> - </v>
      </c>
      <c r="AE8" s="751" t="str">
        <f t="shared" si="3"/>
        <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25</v>
      </c>
    </row>
    <row r="9" spans="2:49" ht="15" thickBot="1">
      <c r="B9" s="761" t="str">
        <v/>
      </c>
      <c r="D9" s="758" t="str">
        <v>Czech Rep.</v>
      </c>
      <c r="E9" s="735">
        <v>0</v>
      </c>
      <c r="F9" s="735">
        <f t="shared" si="1"/>
        <v>0</v>
      </c>
      <c r="G9" s="738">
        <v>0</v>
      </c>
      <c r="H9" s="740" t="str">
        <f>Language!$E$197</f>
        <v xml:space="preserve"> - </v>
      </c>
      <c r="I9" s="752">
        <v>0</v>
      </c>
      <c r="J9" s="749" t="str">
        <v/>
      </c>
      <c r="K9" s="735" t="str">
        <v/>
      </c>
      <c r="L9" s="735" t="str">
        <v/>
      </c>
      <c r="M9" s="736" t="str">
        <v/>
      </c>
      <c r="O9" s="758" t="str">
        <v>Czech Rep.</v>
      </c>
      <c r="P9" s="735">
        <v>0</v>
      </c>
      <c r="Q9" s="735">
        <v>0</v>
      </c>
      <c r="R9" s="738">
        <v>0</v>
      </c>
      <c r="S9" s="740" t="str">
        <f>Language!$E$197</f>
        <v xml:space="preserve"> - </v>
      </c>
      <c r="T9" s="752">
        <f t="shared" si="2"/>
        <v>0</v>
      </c>
      <c r="U9" s="749" t="str">
        <v/>
      </c>
      <c r="V9" s="735" t="str">
        <v/>
      </c>
      <c r="W9" s="735" t="str">
        <v/>
      </c>
      <c r="X9" s="736" t="str">
        <v/>
      </c>
      <c r="Z9" s="758" t="str">
        <v/>
      </c>
      <c r="AA9" s="735" t="str">
        <v/>
      </c>
      <c r="AB9" s="735" t="str">
        <v/>
      </c>
      <c r="AC9" s="738" t="str">
        <v/>
      </c>
      <c r="AD9" s="740" t="str">
        <f>Language!$E$197</f>
        <v xml:space="preserve"> - </v>
      </c>
      <c r="AE9" s="752" t="str">
        <f t="shared" si="3"/>
        <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41</v>
      </c>
    </row>
    <row r="10" spans="2:49" ht="15" thickTop="1"/>
    <row r="11" spans="2:49"/>
    <row r="12" spans="2:49" ht="15" thickBot="1">
      <c r="Z12" s="784" t="str">
        <f>IF(COUNTBLANK(CalcB!$BN$14:$BN$17)&lt;4,Language!$E$136,"")</f>
        <v/>
      </c>
      <c r="AK12" s="784" t="str">
        <f>IF(COUNTBLANK(CalcB!$BZ$14:$BZ$17)&lt;4,Language!$E$136,"")</f>
        <v/>
      </c>
    </row>
    <row r="13" spans="2:49" ht="24.6" thickTop="1">
      <c r="B13" s="759" t="s">
        <v>20</v>
      </c>
      <c r="C13" s="732"/>
      <c r="D13" s="743"/>
      <c r="E13" s="754" t="str">
        <f>Language!$E$131</f>
        <v>Pts.</v>
      </c>
      <c r="F13" s="754" t="str">
        <f>Language!$E$132</f>
        <v>GD</v>
      </c>
      <c r="G13" s="847" t="str">
        <f>Language!$E$133</f>
        <v>Goals</v>
      </c>
      <c r="H13" s="848"/>
      <c r="I13" s="848"/>
      <c r="J13" s="746" t="str">
        <f t="array" ref="J13:M13">LEFT(CalcB!$H$21:$K$21,$D$4)</f>
        <v>Canada</v>
      </c>
      <c r="K13" s="744" t="str">
        <v>Bosnia/</v>
      </c>
      <c r="L13" s="744" t="str">
        <v>Qatar</v>
      </c>
      <c r="M13" s="745" t="str">
        <v>Switzer</v>
      </c>
      <c r="O13" s="743"/>
      <c r="P13" s="754" t="str">
        <f>Language!$E$131</f>
        <v>Pts.</v>
      </c>
      <c r="Q13" s="754" t="str">
        <f>Language!$E$132</f>
        <v>GD</v>
      </c>
      <c r="R13" s="847" t="str">
        <f>Language!$E$133</f>
        <v>Goals</v>
      </c>
      <c r="S13" s="848"/>
      <c r="T13" s="848"/>
      <c r="U13" s="746" t="str">
        <f t="array" ref="U13:X13">LEFT(CalcB!$BE$13:$BH$13,$D$4)</f>
        <v>Canada</v>
      </c>
      <c r="V13" s="744" t="str">
        <v>Bosnia/</v>
      </c>
      <c r="W13" s="744" t="str">
        <v>Qatar</v>
      </c>
      <c r="X13" s="745" t="str">
        <v>Switzer</v>
      </c>
      <c r="Z13" s="743"/>
      <c r="AA13" s="754" t="str">
        <f>Language!$E$131</f>
        <v>Pts.</v>
      </c>
      <c r="AB13" s="754" t="str">
        <f>Language!$E$132</f>
        <v>GD</v>
      </c>
      <c r="AC13" s="847" t="str">
        <f>Language!$E$133</f>
        <v>Goals</v>
      </c>
      <c r="AD13" s="848"/>
      <c r="AE13" s="848"/>
      <c r="AF13" s="746" t="str">
        <f t="array" ref="AF13:AI13">IF(COUNTBLANK(CalcB!$AZ$22:$AZ$25)&lt;4,LEFT(CalcB!$BE$21:$BH$21,$D$4),LEFT(CalcB!$BS$13:$BV$13,$D$4))</f>
        <v/>
      </c>
      <c r="AG13" s="744" t="str">
        <v/>
      </c>
      <c r="AH13" s="744" t="str">
        <v/>
      </c>
      <c r="AI13" s="745" t="str">
        <v/>
      </c>
      <c r="AK13" s="743"/>
      <c r="AL13" s="754" t="str">
        <f>Language!$E$131</f>
        <v>Pts.</v>
      </c>
      <c r="AM13" s="754" t="str">
        <f>Language!$E$132</f>
        <v>GD</v>
      </c>
      <c r="AN13" s="847" t="str">
        <f>Language!$E$133</f>
        <v>Goals</v>
      </c>
      <c r="AO13" s="848"/>
      <c r="AP13" s="848"/>
      <c r="AQ13" s="746" t="str">
        <f t="array" ref="AQ13:AT13">LEFT(CalcB!$CE$13:$CH$13,$D$4)</f>
        <v/>
      </c>
      <c r="AR13" s="744" t="str">
        <v/>
      </c>
      <c r="AS13" s="744" t="str">
        <v/>
      </c>
      <c r="AT13" s="745" t="str">
        <v/>
      </c>
      <c r="AV13" s="766" t="str">
        <f>Language!$E$123</f>
        <v>Fair play</v>
      </c>
      <c r="AW13" s="767" t="str">
        <f>Language!$E$186</f>
        <v>FIFA Rank</v>
      </c>
    </row>
    <row r="14" spans="2:49">
      <c r="B14" s="761" t="str">
        <f t="array" ref="B14:B17">IF(CalcB!$M$22:$M$25,"•","")</f>
        <v/>
      </c>
      <c r="D14" s="756" t="str">
        <f t="array" ref="D14:D17">CalcB!$D$22:$D$25</f>
        <v>Canada</v>
      </c>
      <c r="E14" s="355">
        <f t="array" ref="E14:E17">CalcB!$E$22:$E$25</f>
        <v>0</v>
      </c>
      <c r="F14" s="355">
        <f>G14-I14</f>
        <v>0</v>
      </c>
      <c r="G14" s="741">
        <f t="array" ref="G14:G17">CalcB!$F$22:$F$25</f>
        <v>0</v>
      </c>
      <c r="H14" s="753" t="str">
        <f>Language!$E$197</f>
        <v xml:space="preserve"> - </v>
      </c>
      <c r="I14" s="750">
        <f t="array" ref="I14:I17">CalcB!$G$22:$G$25</f>
        <v>0</v>
      </c>
      <c r="J14" s="747" t="str">
        <f t="array" ref="J14:M17">CalcB!$H$22:$K$25</f>
        <v/>
      </c>
      <c r="K14" s="355" t="str">
        <v/>
      </c>
      <c r="L14" s="355" t="str">
        <v/>
      </c>
      <c r="M14" s="742" t="str">
        <v/>
      </c>
      <c r="O14" s="756" t="str">
        <f t="array" ref="O14:O17">CalcB!$AZ$14:$AZ$17</f>
        <v>Canada</v>
      </c>
      <c r="P14" s="355">
        <f t="array" ref="P14:P17">CalcB!$BA$14:$BA$17</f>
        <v>0</v>
      </c>
      <c r="Q14" s="355">
        <f t="array" ref="Q14:Q17">CalcB!$BB$14:$BB$17</f>
        <v>0</v>
      </c>
      <c r="R14" s="741">
        <f t="array" ref="R14:R17">CalcB!$BC$14:$BC$17</f>
        <v>0</v>
      </c>
      <c r="S14" s="753" t="str">
        <f>Language!$E$197</f>
        <v xml:space="preserve"> - </v>
      </c>
      <c r="T14" s="750">
        <f t="shared" ref="T14:T17" si="4">IF(O14="","",R14-Q14)</f>
        <v>0</v>
      </c>
      <c r="U14" s="747" t="str">
        <f t="array" ref="U14:X17">CalcB!$BE$14:$BH$17</f>
        <v/>
      </c>
      <c r="V14" s="355" t="str">
        <v/>
      </c>
      <c r="W14" s="355" t="str">
        <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30</v>
      </c>
    </row>
    <row r="15" spans="2:49">
      <c r="B15" s="761" t="str">
        <v/>
      </c>
      <c r="D15" s="757" t="str">
        <v>Bosnia/Herzeg.</v>
      </c>
      <c r="E15" s="198">
        <v>0</v>
      </c>
      <c r="F15" s="198">
        <f t="shared" ref="F15:F17" si="7">G15-I15</f>
        <v>0</v>
      </c>
      <c r="G15" s="737">
        <v>0</v>
      </c>
      <c r="H15" s="739" t="str">
        <f>Language!$E$197</f>
        <v xml:space="preserve"> - </v>
      </c>
      <c r="I15" s="751">
        <v>0</v>
      </c>
      <c r="J15" s="748" t="str">
        <v/>
      </c>
      <c r="K15" s="733" t="str">
        <v/>
      </c>
      <c r="L15" s="198" t="str">
        <v/>
      </c>
      <c r="M15" s="734" t="str">
        <v/>
      </c>
      <c r="O15" s="757" t="str">
        <v>Bosnia/Herzeg.</v>
      </c>
      <c r="P15" s="198">
        <v>0</v>
      </c>
      <c r="Q15" s="198">
        <v>0</v>
      </c>
      <c r="R15" s="737">
        <v>0</v>
      </c>
      <c r="S15" s="739" t="str">
        <f>Language!$E$197</f>
        <v xml:space="preserve"> - </v>
      </c>
      <c r="T15" s="751">
        <f t="shared" si="4"/>
        <v>0</v>
      </c>
      <c r="U15" s="748" t="str">
        <v/>
      </c>
      <c r="V15" s="733" t="str">
        <v/>
      </c>
      <c r="W15" s="198" t="str">
        <v/>
      </c>
      <c r="X15" s="734" t="str">
        <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65</v>
      </c>
    </row>
    <row r="16" spans="2:49">
      <c r="B16" s="761" t="str">
        <v/>
      </c>
      <c r="D16" s="757" t="str">
        <v>Qatar</v>
      </c>
      <c r="E16" s="198">
        <v>0</v>
      </c>
      <c r="F16" s="198">
        <f t="shared" si="7"/>
        <v>0</v>
      </c>
      <c r="G16" s="737">
        <v>0</v>
      </c>
      <c r="H16" s="739" t="str">
        <f>Language!$E$197</f>
        <v xml:space="preserve"> - </v>
      </c>
      <c r="I16" s="751">
        <v>0</v>
      </c>
      <c r="J16" s="748" t="str">
        <v/>
      </c>
      <c r="K16" s="198" t="str">
        <v/>
      </c>
      <c r="L16" s="733" t="str">
        <v/>
      </c>
      <c r="M16" s="734" t="str">
        <v/>
      </c>
      <c r="O16" s="757" t="str">
        <v>Qatar</v>
      </c>
      <c r="P16" s="198">
        <v>0</v>
      </c>
      <c r="Q16" s="198">
        <v>0</v>
      </c>
      <c r="R16" s="737">
        <v>0</v>
      </c>
      <c r="S16" s="739" t="str">
        <f>Language!$E$197</f>
        <v xml:space="preserve"> - </v>
      </c>
      <c r="T16" s="751">
        <f t="shared" si="4"/>
        <v>0</v>
      </c>
      <c r="U16" s="748" t="str">
        <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 thickBot="1">
      <c r="B17" s="761" t="str">
        <v/>
      </c>
      <c r="D17" s="758" t="str">
        <v>Switzerland</v>
      </c>
      <c r="E17" s="735">
        <v>0</v>
      </c>
      <c r="F17" s="735">
        <f t="shared" si="7"/>
        <v>0</v>
      </c>
      <c r="G17" s="738">
        <v>0</v>
      </c>
      <c r="H17" s="740" t="str">
        <f>Language!$E$197</f>
        <v xml:space="preserve"> - </v>
      </c>
      <c r="I17" s="752">
        <v>0</v>
      </c>
      <c r="J17" s="749" t="str">
        <v/>
      </c>
      <c r="K17" s="735" t="str">
        <v/>
      </c>
      <c r="L17" s="735" t="str">
        <v/>
      </c>
      <c r="M17" s="736" t="str">
        <v/>
      </c>
      <c r="O17" s="758" t="str">
        <v>Switzerland</v>
      </c>
      <c r="P17" s="735">
        <v>0</v>
      </c>
      <c r="Q17" s="735">
        <v>0</v>
      </c>
      <c r="R17" s="738">
        <v>0</v>
      </c>
      <c r="S17" s="740" t="str">
        <f>Language!$E$197</f>
        <v xml:space="preserve"> - </v>
      </c>
      <c r="T17" s="752">
        <f t="shared" si="4"/>
        <v>0</v>
      </c>
      <c r="U17" s="749" t="str">
        <v/>
      </c>
      <c r="V17" s="735" t="str">
        <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19</v>
      </c>
    </row>
    <row r="18" spans="2:49" ht="15" thickTop="1"/>
    <row r="19" spans="2:49"/>
    <row r="20" spans="2:49" ht="15" thickBot="1">
      <c r="Z20" s="784" t="str">
        <f>IF(COUNTBLANK(CalcC!$BN$14:$BN$17)&lt;4,Language!$E$136,"")</f>
        <v/>
      </c>
      <c r="AK20" s="784" t="str">
        <f>IF(COUNTBLANK(CalcC!$BZ$14:$BZ$17)&lt;4,Language!$E$136,"")</f>
        <v/>
      </c>
    </row>
    <row r="21" spans="2:49" ht="24.6" thickTop="1">
      <c r="B21" s="759" t="s">
        <v>21</v>
      </c>
      <c r="C21" s="732"/>
      <c r="D21" s="743"/>
      <c r="E21" s="754" t="str">
        <f>Language!$E$131</f>
        <v>Pts.</v>
      </c>
      <c r="F21" s="754" t="str">
        <f>Language!$E$132</f>
        <v>GD</v>
      </c>
      <c r="G21" s="847" t="str">
        <f>Language!$E$133</f>
        <v>Goals</v>
      </c>
      <c r="H21" s="848"/>
      <c r="I21" s="848"/>
      <c r="J21" s="746" t="str">
        <f t="array" ref="J21:M21">LEFT(CalcC!$H$21:$K$21,$D$4)</f>
        <v>Brazil</v>
      </c>
      <c r="K21" s="744" t="str">
        <v>Morocco</v>
      </c>
      <c r="L21" s="744" t="str">
        <v>Haiti</v>
      </c>
      <c r="M21" s="745" t="str">
        <v>Scotlan</v>
      </c>
      <c r="O21" s="743"/>
      <c r="P21" s="754" t="str">
        <f>Language!$E$131</f>
        <v>Pts.</v>
      </c>
      <c r="Q21" s="754" t="str">
        <f>Language!$E$132</f>
        <v>GD</v>
      </c>
      <c r="R21" s="847" t="str">
        <f>Language!$E$133</f>
        <v>Goals</v>
      </c>
      <c r="S21" s="848"/>
      <c r="T21" s="848"/>
      <c r="U21" s="746" t="str">
        <f t="array" ref="U21:X21">LEFT(CalcC!$BE$13:$BH$13,$D$4)</f>
        <v>Brazil</v>
      </c>
      <c r="V21" s="744" t="str">
        <v>Morocco</v>
      </c>
      <c r="W21" s="744" t="str">
        <v>Haiti</v>
      </c>
      <c r="X21" s="745" t="str">
        <v>Scotlan</v>
      </c>
      <c r="Z21" s="743"/>
      <c r="AA21" s="754" t="str">
        <f>Language!$E$131</f>
        <v>Pts.</v>
      </c>
      <c r="AB21" s="754" t="str">
        <f>Language!$E$132</f>
        <v>GD</v>
      </c>
      <c r="AC21" s="847" t="str">
        <f>Language!$E$133</f>
        <v>Goals</v>
      </c>
      <c r="AD21" s="848"/>
      <c r="AE21" s="848"/>
      <c r="AF21" s="746" t="str">
        <f t="array" ref="AF21:AI21">IF(COUNTBLANK(CalcC!$AZ$22:$AZ$25)&lt;4,LEFT(CalcC!$BE$21:$BH$21,$D$4),LEFT(CalcC!$BS$13:$BV$13,$D$4))</f>
        <v/>
      </c>
      <c r="AG21" s="744" t="str">
        <v/>
      </c>
      <c r="AH21" s="744" t="str">
        <v/>
      </c>
      <c r="AI21" s="745" t="str">
        <v/>
      </c>
      <c r="AK21" s="743"/>
      <c r="AL21" s="754" t="str">
        <f>Language!$E$131</f>
        <v>Pts.</v>
      </c>
      <c r="AM21" s="754" t="str">
        <f>Language!$E$132</f>
        <v>GD</v>
      </c>
      <c r="AN21" s="847" t="str">
        <f>Language!$E$133</f>
        <v>Goals</v>
      </c>
      <c r="AO21" s="848"/>
      <c r="AP21" s="848"/>
      <c r="AQ21" s="746" t="str">
        <f t="array" ref="AQ21:AT21">LEFT(CalcC!$CE$13:$CH$13,$D$4)</f>
        <v/>
      </c>
      <c r="AR21" s="744" t="str">
        <v/>
      </c>
      <c r="AS21" s="744" t="str">
        <v/>
      </c>
      <c r="AT21" s="745" t="str">
        <v/>
      </c>
      <c r="AV21" s="766" t="str">
        <f>Language!$E$123</f>
        <v>Fair play</v>
      </c>
      <c r="AW21" s="767" t="str">
        <f>Language!$E$186</f>
        <v>FIFA Rank</v>
      </c>
    </row>
    <row r="22" spans="2:49">
      <c r="B22" s="761" t="str">
        <f t="array" ref="B22:B25">IF(CalcC!$M$22:$M$25,"•","")</f>
        <v/>
      </c>
      <c r="D22" s="756" t="str">
        <f t="array" ref="D22:D25">CalcC!$D$22:$D$25</f>
        <v>Brazil</v>
      </c>
      <c r="E22" s="355">
        <f t="array" ref="E22:E25">CalcC!$E$22:$E$25</f>
        <v>0</v>
      </c>
      <c r="F22" s="355">
        <f>G22-I22</f>
        <v>0</v>
      </c>
      <c r="G22" s="741">
        <f t="array" ref="G22:G25">CalcC!$F$22:$F$25</f>
        <v>0</v>
      </c>
      <c r="H22" s="753" t="str">
        <f>Language!$E$197</f>
        <v xml:space="preserve"> - </v>
      </c>
      <c r="I22" s="750">
        <f t="array" ref="I22:I25">CalcC!$G$22:$G$25</f>
        <v>0</v>
      </c>
      <c r="J22" s="747" t="str">
        <f t="array" ref="J22:M25">CalcC!$H$22:$K$25</f>
        <v/>
      </c>
      <c r="K22" s="355" t="str">
        <v/>
      </c>
      <c r="L22" s="355" t="str">
        <v/>
      </c>
      <c r="M22" s="742" t="str">
        <v/>
      </c>
      <c r="O22" s="756" t="str">
        <f t="array" ref="O22:O25">CalcC!$AZ$14:$AZ$17</f>
        <v>Brazil</v>
      </c>
      <c r="P22" s="355">
        <f t="array" ref="P22:P25">CalcC!$BA$14:$BA$17</f>
        <v>0</v>
      </c>
      <c r="Q22" s="355">
        <f t="array" ref="Q22:Q25">CalcC!$BB$14:$BB$17</f>
        <v>0</v>
      </c>
      <c r="R22" s="741">
        <f t="array" ref="R22:R25">CalcC!$BC$14:$BC$17</f>
        <v>0</v>
      </c>
      <c r="S22" s="753" t="str">
        <f>Language!$E$197</f>
        <v xml:space="preserve"> - </v>
      </c>
      <c r="T22" s="750">
        <f t="shared" ref="T22:T25" si="8">IF(O22="","",R22-Q22)</f>
        <v>0</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6</v>
      </c>
    </row>
    <row r="23" spans="2:49">
      <c r="B23" s="761" t="str">
        <v/>
      </c>
      <c r="D23" s="757" t="str">
        <v>Morocco</v>
      </c>
      <c r="E23" s="198">
        <v>0</v>
      </c>
      <c r="F23" s="198">
        <f t="shared" ref="F23:F25" si="11">G23-I23</f>
        <v>0</v>
      </c>
      <c r="G23" s="737">
        <v>0</v>
      </c>
      <c r="H23" s="739" t="str">
        <f>Language!$E$197</f>
        <v xml:space="preserve"> - </v>
      </c>
      <c r="I23" s="751">
        <v>0</v>
      </c>
      <c r="J23" s="748" t="str">
        <v/>
      </c>
      <c r="K23" s="733" t="str">
        <v/>
      </c>
      <c r="L23" s="198" t="str">
        <v/>
      </c>
      <c r="M23" s="734" t="str">
        <v/>
      </c>
      <c r="O23" s="757" t="str">
        <v>Morocco</v>
      </c>
      <c r="P23" s="198">
        <v>0</v>
      </c>
      <c r="Q23" s="198">
        <v>0</v>
      </c>
      <c r="R23" s="737">
        <v>0</v>
      </c>
      <c r="S23" s="739" t="str">
        <f>Language!$E$197</f>
        <v xml:space="preserve"> - </v>
      </c>
      <c r="T23" s="751">
        <f t="shared" si="8"/>
        <v>0</v>
      </c>
      <c r="U23" s="748" t="str">
        <v/>
      </c>
      <c r="V23" s="733" t="str">
        <v/>
      </c>
      <c r="W23" s="198" t="str">
        <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8</v>
      </c>
    </row>
    <row r="24" spans="2:49">
      <c r="B24" s="761" t="str">
        <v/>
      </c>
      <c r="D24" s="757" t="str">
        <v>Haiti</v>
      </c>
      <c r="E24" s="198">
        <v>0</v>
      </c>
      <c r="F24" s="198">
        <f t="shared" si="11"/>
        <v>0</v>
      </c>
      <c r="G24" s="737">
        <v>0</v>
      </c>
      <c r="H24" s="739" t="str">
        <f>Language!$E$197</f>
        <v xml:space="preserve"> - </v>
      </c>
      <c r="I24" s="751">
        <v>0</v>
      </c>
      <c r="J24" s="748" t="str">
        <v/>
      </c>
      <c r="K24" s="198" t="str">
        <v/>
      </c>
      <c r="L24" s="733" t="str">
        <v/>
      </c>
      <c r="M24" s="734" t="str">
        <v/>
      </c>
      <c r="O24" s="757" t="str">
        <v>Haiti</v>
      </c>
      <c r="P24" s="198">
        <v>0</v>
      </c>
      <c r="Q24" s="198">
        <v>0</v>
      </c>
      <c r="R24" s="737">
        <v>0</v>
      </c>
      <c r="S24" s="739" t="str">
        <f>Language!$E$197</f>
        <v xml:space="preserve"> - </v>
      </c>
      <c r="T24" s="751">
        <f t="shared" si="8"/>
        <v>0</v>
      </c>
      <c r="U24" s="748" t="str">
        <v/>
      </c>
      <c r="V24" s="198" t="str">
        <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83</v>
      </c>
    </row>
    <row r="25" spans="2:49" ht="15" thickBot="1">
      <c r="B25" s="761" t="str">
        <v/>
      </c>
      <c r="D25" s="758" t="str">
        <v>Scotland</v>
      </c>
      <c r="E25" s="735">
        <v>0</v>
      </c>
      <c r="F25" s="735">
        <f t="shared" si="11"/>
        <v>0</v>
      </c>
      <c r="G25" s="738">
        <v>0</v>
      </c>
      <c r="H25" s="740" t="str">
        <f>Language!$E$197</f>
        <v xml:space="preserve"> - </v>
      </c>
      <c r="I25" s="752">
        <v>0</v>
      </c>
      <c r="J25" s="749" t="str">
        <v/>
      </c>
      <c r="K25" s="735" t="str">
        <v/>
      </c>
      <c r="L25" s="735" t="str">
        <v/>
      </c>
      <c r="M25" s="736" t="str">
        <v/>
      </c>
      <c r="O25" s="758" t="str">
        <v>Scotland</v>
      </c>
      <c r="P25" s="735">
        <v>0</v>
      </c>
      <c r="Q25" s="735">
        <v>0</v>
      </c>
      <c r="R25" s="738">
        <v>0</v>
      </c>
      <c r="S25" s="740" t="str">
        <f>Language!$E$197</f>
        <v xml:space="preserve"> - </v>
      </c>
      <c r="T25" s="752">
        <f t="shared" si="8"/>
        <v>0</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43</v>
      </c>
    </row>
    <row r="26" spans="2:49" ht="15" thickTop="1"/>
    <row r="27" spans="2:49"/>
    <row r="28" spans="2:49" ht="15" thickBot="1">
      <c r="Z28" s="784" t="str">
        <f>IF(COUNTBLANK(CalcD!$BN$14:$BN$17)&lt;4,Language!$E$136,"")</f>
        <v/>
      </c>
      <c r="AK28" s="784" t="str">
        <f>IF(COUNTBLANK(CalcD!$BZ$14:$BZ$17)&lt;4,Language!$E$136,"")</f>
        <v/>
      </c>
    </row>
    <row r="29" spans="2:49" ht="24.6" thickTop="1">
      <c r="B29" s="759" t="s">
        <v>25</v>
      </c>
      <c r="C29" s="732"/>
      <c r="D29" s="743"/>
      <c r="E29" s="754" t="str">
        <f>Language!$E$131</f>
        <v>Pts.</v>
      </c>
      <c r="F29" s="754" t="str">
        <f>Language!$E$132</f>
        <v>GD</v>
      </c>
      <c r="G29" s="847" t="str">
        <f>Language!$E$133</f>
        <v>Goals</v>
      </c>
      <c r="H29" s="848"/>
      <c r="I29" s="848"/>
      <c r="J29" s="746" t="str">
        <f t="array" ref="J29:M29">LEFT(CalcD!$H$21:$K$21,$D$4)</f>
        <v>USA</v>
      </c>
      <c r="K29" s="744" t="str">
        <v>Paragua</v>
      </c>
      <c r="L29" s="744" t="str">
        <v>Austral</v>
      </c>
      <c r="M29" s="745" t="str">
        <v>Turkey</v>
      </c>
      <c r="O29" s="743"/>
      <c r="P29" s="754" t="str">
        <f>Language!$E$131</f>
        <v>Pts.</v>
      </c>
      <c r="Q29" s="754" t="str">
        <f>Language!$E$132</f>
        <v>GD</v>
      </c>
      <c r="R29" s="847" t="str">
        <f>Language!$E$133</f>
        <v>Goals</v>
      </c>
      <c r="S29" s="848"/>
      <c r="T29" s="848"/>
      <c r="U29" s="746" t="str">
        <f t="array" ref="U29:X29">LEFT(CalcD!$BE$13:$BH$13,$D$4)</f>
        <v>USA</v>
      </c>
      <c r="V29" s="744" t="str">
        <v>Paragua</v>
      </c>
      <c r="W29" s="744" t="str">
        <v>Austral</v>
      </c>
      <c r="X29" s="745" t="str">
        <v>Turkey</v>
      </c>
      <c r="Z29" s="743"/>
      <c r="AA29" s="754" t="str">
        <f>Language!$E$131</f>
        <v>Pts.</v>
      </c>
      <c r="AB29" s="754" t="str">
        <f>Language!$E$132</f>
        <v>GD</v>
      </c>
      <c r="AC29" s="847" t="str">
        <f>Language!$E$133</f>
        <v>Goals</v>
      </c>
      <c r="AD29" s="848"/>
      <c r="AE29" s="848"/>
      <c r="AF29" s="746" t="str">
        <f t="array" ref="AF29:AI29">IF(COUNTBLANK(CalcD!$AZ$22:$AZ$25)&lt;4,LEFT(CalcD!$BE$21:$BH$21,$D$4),LEFT(CalcD!$BS$13:$BV$13,$D$4))</f>
        <v/>
      </c>
      <c r="AG29" s="744" t="str">
        <v/>
      </c>
      <c r="AH29" s="744" t="str">
        <v/>
      </c>
      <c r="AI29" s="745" t="str">
        <v/>
      </c>
      <c r="AK29" s="743"/>
      <c r="AL29" s="754" t="str">
        <f>Language!$E$131</f>
        <v>Pts.</v>
      </c>
      <c r="AM29" s="754" t="str">
        <f>Language!$E$132</f>
        <v>GD</v>
      </c>
      <c r="AN29" s="847" t="str">
        <f>Language!$E$133</f>
        <v>Goals</v>
      </c>
      <c r="AO29" s="848"/>
      <c r="AP29" s="848"/>
      <c r="AQ29" s="746" t="str">
        <f t="array" ref="AQ29:AT29">LEFT(CalcD!$CE$13:$CH$13,$D$4)</f>
        <v/>
      </c>
      <c r="AR29" s="744" t="str">
        <v/>
      </c>
      <c r="AS29" s="744" t="str">
        <v/>
      </c>
      <c r="AT29" s="745" t="str">
        <v/>
      </c>
      <c r="AV29" s="766" t="str">
        <f>Language!$E$123</f>
        <v>Fair play</v>
      </c>
      <c r="AW29" s="767" t="str">
        <f>Language!$E$186</f>
        <v>FIFA Rank</v>
      </c>
    </row>
    <row r="30" spans="2:49">
      <c r="B30" s="761" t="str">
        <f t="array" ref="B30:B33">IF(CalcD!$M$22:$M$25,"•","")</f>
        <v/>
      </c>
      <c r="D30" s="756" t="str">
        <f t="array" ref="D30:D33">CalcD!$D$22:$D$25</f>
        <v>USA</v>
      </c>
      <c r="E30" s="355">
        <f t="array" ref="E30:E33">CalcD!$E$22:$E$25</f>
        <v>0</v>
      </c>
      <c r="F30" s="355">
        <f>G30-I30</f>
        <v>0</v>
      </c>
      <c r="G30" s="741">
        <f t="array" ref="G30:G33">CalcD!$F$22:$F$25</f>
        <v>0</v>
      </c>
      <c r="H30" s="753" t="str">
        <f>Language!$E$197</f>
        <v xml:space="preserve"> - </v>
      </c>
      <c r="I30" s="750">
        <f t="array" ref="I30:I33">CalcD!$G$22:$G$25</f>
        <v>0</v>
      </c>
      <c r="J30" s="747" t="str">
        <f t="array" ref="J30:M33">CalcD!$H$22:$K$25</f>
        <v/>
      </c>
      <c r="K30" s="355" t="str">
        <v/>
      </c>
      <c r="L30" s="355" t="str">
        <v/>
      </c>
      <c r="M30" s="742" t="str">
        <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c r="B31" s="761" t="str">
        <v/>
      </c>
      <c r="D31" s="757" t="str">
        <v>Paraguay</v>
      </c>
      <c r="E31" s="198">
        <v>0</v>
      </c>
      <c r="F31" s="198">
        <f t="shared" ref="F31:F33" si="15">G31-I31</f>
        <v>0</v>
      </c>
      <c r="G31" s="737">
        <v>0</v>
      </c>
      <c r="H31" s="739" t="str">
        <f>Language!$E$197</f>
        <v xml:space="preserve"> - </v>
      </c>
      <c r="I31" s="751">
        <v>0</v>
      </c>
      <c r="J31" s="748" t="str">
        <v/>
      </c>
      <c r="K31" s="733" t="str">
        <v/>
      </c>
      <c r="L31" s="198" t="str">
        <v/>
      </c>
      <c r="M31" s="734" t="str">
        <v/>
      </c>
      <c r="O31" s="757" t="str">
        <v>Paraguay</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40</v>
      </c>
    </row>
    <row r="32" spans="2:49">
      <c r="B32" s="761" t="str">
        <v/>
      </c>
      <c r="D32" s="757" t="str">
        <v>Australia</v>
      </c>
      <c r="E32" s="198">
        <v>0</v>
      </c>
      <c r="F32" s="198">
        <f t="shared" si="15"/>
        <v>0</v>
      </c>
      <c r="G32" s="737">
        <v>0</v>
      </c>
      <c r="H32" s="739" t="str">
        <f>Language!$E$197</f>
        <v xml:space="preserve"> - </v>
      </c>
      <c r="I32" s="751">
        <v>0</v>
      </c>
      <c r="J32" s="748" t="str">
        <v/>
      </c>
      <c r="K32" s="198" t="str">
        <v/>
      </c>
      <c r="L32" s="733" t="str">
        <v/>
      </c>
      <c r="M32" s="734" t="str">
        <v/>
      </c>
      <c r="O32" s="757" t="str">
        <v>Australia</v>
      </c>
      <c r="P32" s="198">
        <v>0</v>
      </c>
      <c r="Q32" s="198">
        <v>0</v>
      </c>
      <c r="R32" s="737">
        <v>0</v>
      </c>
      <c r="S32" s="739" t="str">
        <f>Language!$E$197</f>
        <v xml:space="preserve"> - </v>
      </c>
      <c r="T32" s="751">
        <f t="shared" si="12"/>
        <v>0</v>
      </c>
      <c r="U32" s="748" t="str">
        <v/>
      </c>
      <c r="V32" s="198" t="str">
        <v/>
      </c>
      <c r="W32" s="733" t="str">
        <v/>
      </c>
      <c r="X32" s="734" t="str">
        <v/>
      </c>
      <c r="Z32" s="757" t="str">
        <v/>
      </c>
      <c r="AA32" s="198" t="str">
        <v/>
      </c>
      <c r="AB32" s="198" t="str">
        <v/>
      </c>
      <c r="AC32" s="737" t="str">
        <v/>
      </c>
      <c r="AD32" s="739" t="str">
        <f>Language!$E$197</f>
        <v xml:space="preserve"> - </v>
      </c>
      <c r="AE32" s="751" t="str">
        <f t="shared" si="13"/>
        <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27</v>
      </c>
    </row>
    <row r="33" spans="2:49" ht="15" thickBot="1">
      <c r="B33" s="761" t="str">
        <v/>
      </c>
      <c r="D33" s="758" t="str">
        <v>Turkey</v>
      </c>
      <c r="E33" s="735">
        <v>0</v>
      </c>
      <c r="F33" s="735">
        <f t="shared" si="15"/>
        <v>0</v>
      </c>
      <c r="G33" s="738">
        <v>0</v>
      </c>
      <c r="H33" s="740" t="str">
        <f>Language!$E$197</f>
        <v xml:space="preserve"> - </v>
      </c>
      <c r="I33" s="752">
        <v>0</v>
      </c>
      <c r="J33" s="749" t="str">
        <v/>
      </c>
      <c r="K33" s="735" t="str">
        <v/>
      </c>
      <c r="L33" s="735" t="str">
        <v/>
      </c>
      <c r="M33" s="736" t="str">
        <v/>
      </c>
      <c r="O33" s="758" t="str">
        <v>Turkey</v>
      </c>
      <c r="P33" s="735">
        <v>0</v>
      </c>
      <c r="Q33" s="735">
        <v>0</v>
      </c>
      <c r="R33" s="738">
        <v>0</v>
      </c>
      <c r="S33" s="740" t="str">
        <f>Language!$E$197</f>
        <v xml:space="preserve"> - </v>
      </c>
      <c r="T33" s="752">
        <f t="shared" si="12"/>
        <v>0</v>
      </c>
      <c r="U33" s="749" t="str">
        <v/>
      </c>
      <c r="V33" s="735" t="str">
        <v/>
      </c>
      <c r="W33" s="735" t="str">
        <v/>
      </c>
      <c r="X33" s="736" t="str">
        <v/>
      </c>
      <c r="Z33" s="758" t="str">
        <v/>
      </c>
      <c r="AA33" s="735" t="str">
        <v/>
      </c>
      <c r="AB33" s="735" t="str">
        <v/>
      </c>
      <c r="AC33" s="738" t="str">
        <v/>
      </c>
      <c r="AD33" s="740" t="str">
        <f>Language!$E$197</f>
        <v xml:space="preserve"> - </v>
      </c>
      <c r="AE33" s="752" t="str">
        <f t="shared" si="13"/>
        <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22</v>
      </c>
    </row>
    <row r="34" spans="2:49" ht="15" thickTop="1"/>
    <row r="35" spans="2:49"/>
    <row r="36" spans="2:49" ht="15" thickBot="1">
      <c r="Z36" s="784" t="str">
        <f>IF(COUNTBLANK(CalcE!$BN$14:$BN$17)&lt;4,Language!$E$136,"")</f>
        <v/>
      </c>
      <c r="AK36" s="784" t="str">
        <f>IF(COUNTBLANK(CalcE!$BZ$14:$BZ$17)&lt;4,Language!$E$136,"")</f>
        <v/>
      </c>
    </row>
    <row r="37" spans="2:49" ht="24.6" thickTop="1">
      <c r="B37" s="759" t="s">
        <v>22</v>
      </c>
      <c r="C37" s="732"/>
      <c r="D37" s="743"/>
      <c r="E37" s="754" t="str">
        <f>Language!$E$131</f>
        <v>Pts.</v>
      </c>
      <c r="F37" s="754" t="str">
        <f>Language!$E$132</f>
        <v>GD</v>
      </c>
      <c r="G37" s="847" t="str">
        <f>Language!$E$133</f>
        <v>Goals</v>
      </c>
      <c r="H37" s="848"/>
      <c r="I37" s="848"/>
      <c r="J37" s="746" t="str">
        <f t="array" ref="J37:M37">LEFT(CalcE!$H$21:$K$21,$D$4)</f>
        <v>Germany</v>
      </c>
      <c r="K37" s="744" t="str">
        <v>Curaçao</v>
      </c>
      <c r="L37" s="744" t="str">
        <v>Ivory C</v>
      </c>
      <c r="M37" s="745" t="str">
        <v>Ecuador</v>
      </c>
      <c r="O37" s="743"/>
      <c r="P37" s="754" t="str">
        <f>Language!$E$131</f>
        <v>Pts.</v>
      </c>
      <c r="Q37" s="754" t="str">
        <f>Language!$E$132</f>
        <v>GD</v>
      </c>
      <c r="R37" s="847" t="str">
        <f>Language!$E$133</f>
        <v>Goals</v>
      </c>
      <c r="S37" s="848"/>
      <c r="T37" s="848"/>
      <c r="U37" s="746" t="str">
        <f t="array" ref="U37:X37">LEFT(CalcE!$BE$13:$BH$13,$D$4)</f>
        <v>Germany</v>
      </c>
      <c r="V37" s="744" t="str">
        <v>Curaçao</v>
      </c>
      <c r="W37" s="744" t="str">
        <v>Ivory C</v>
      </c>
      <c r="X37" s="745" t="str">
        <v>Ecuador</v>
      </c>
      <c r="Z37" s="743"/>
      <c r="AA37" s="754" t="str">
        <f>Language!$E$131</f>
        <v>Pts.</v>
      </c>
      <c r="AB37" s="754" t="str">
        <f>Language!$E$132</f>
        <v>GD</v>
      </c>
      <c r="AC37" s="847" t="str">
        <f>Language!$E$133</f>
        <v>Goals</v>
      </c>
      <c r="AD37" s="848"/>
      <c r="AE37" s="848"/>
      <c r="AF37" s="746" t="str">
        <f t="array" ref="AF37:AI37">IF(COUNTBLANK(CalcE!$AZ$22:$AZ$25)&lt;4,LEFT(CalcE!$BE$21:$BH$21,$D$4),LEFT(CalcE!$BS$13:$BV$13,$D$4))</f>
        <v/>
      </c>
      <c r="AG37" s="744" t="str">
        <v/>
      </c>
      <c r="AH37" s="744" t="str">
        <v/>
      </c>
      <c r="AI37" s="745" t="str">
        <v/>
      </c>
      <c r="AK37" s="743"/>
      <c r="AL37" s="754" t="str">
        <f>Language!$E$131</f>
        <v>Pts.</v>
      </c>
      <c r="AM37" s="754" t="str">
        <f>Language!$E$132</f>
        <v>GD</v>
      </c>
      <c r="AN37" s="847" t="str">
        <f>Language!$E$133</f>
        <v>Goals</v>
      </c>
      <c r="AO37" s="848"/>
      <c r="AP37" s="848"/>
      <c r="AQ37" s="746" t="str">
        <f t="array" ref="AQ37:AT37">LEFT(CalcE!$CE$13:$CH$13,$D$4)</f>
        <v/>
      </c>
      <c r="AR37" s="744" t="str">
        <v/>
      </c>
      <c r="AS37" s="744" t="str">
        <v/>
      </c>
      <c r="AT37" s="745" t="str">
        <v/>
      </c>
      <c r="AV37" s="766" t="str">
        <f>Language!$E$123</f>
        <v>Fair play</v>
      </c>
      <c r="AW37" s="767" t="str">
        <f>Language!$E$186</f>
        <v>FIFA Rank</v>
      </c>
    </row>
    <row r="38" spans="2:49">
      <c r="B38" s="761" t="str">
        <f t="array" ref="B38:B41">IF(CalcE!$M$22:$M$25,"•","")</f>
        <v/>
      </c>
      <c r="D38" s="756" t="str">
        <f t="array" ref="D38:D41">CalcE!$D$22:$D$25</f>
        <v>Germany</v>
      </c>
      <c r="E38" s="355">
        <f t="array" ref="E38:E41">CalcE!$E$22:$E$25</f>
        <v>0</v>
      </c>
      <c r="F38" s="355">
        <f>G38-I38</f>
        <v>0</v>
      </c>
      <c r="G38" s="741">
        <f t="array" ref="G38:G41">CalcE!$F$22:$F$25</f>
        <v>0</v>
      </c>
      <c r="H38" s="753" t="str">
        <f>Language!$E$197</f>
        <v xml:space="preserve"> - </v>
      </c>
      <c r="I38" s="750">
        <f t="array" ref="I38:I41">CalcE!$G$22:$G$25</f>
        <v>0</v>
      </c>
      <c r="J38" s="747" t="str">
        <f t="array" ref="J38:M41">CalcE!$H$22:$K$25</f>
        <v/>
      </c>
      <c r="K38" s="355" t="str">
        <v/>
      </c>
      <c r="L38" s="355" t="str">
        <v/>
      </c>
      <c r="M38" s="742" t="str">
        <v/>
      </c>
      <c r="O38" s="756" t="str">
        <f t="array" ref="O38:O41">CalcE!$AZ$14:$AZ$17</f>
        <v>Germany</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c r="B39" s="761" t="str">
        <v/>
      </c>
      <c r="D39" s="757" t="str">
        <v>Curaçao</v>
      </c>
      <c r="E39" s="198">
        <v>0</v>
      </c>
      <c r="F39" s="198">
        <f t="shared" ref="F39:F41" si="19">G39-I39</f>
        <v>0</v>
      </c>
      <c r="G39" s="737">
        <v>0</v>
      </c>
      <c r="H39" s="739" t="str">
        <f>Language!$E$197</f>
        <v xml:space="preserve"> - </v>
      </c>
      <c r="I39" s="751">
        <v>0</v>
      </c>
      <c r="J39" s="748" t="str">
        <v/>
      </c>
      <c r="K39" s="733" t="str">
        <v/>
      </c>
      <c r="L39" s="198" t="str">
        <v/>
      </c>
      <c r="M39" s="734" t="str">
        <v/>
      </c>
      <c r="O39" s="757" t="str">
        <v>Curaçao</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82</v>
      </c>
    </row>
    <row r="40" spans="2:49">
      <c r="B40" s="761" t="str">
        <v/>
      </c>
      <c r="D40" s="757" t="str">
        <v>Ivory Coast</v>
      </c>
      <c r="E40" s="198">
        <v>0</v>
      </c>
      <c r="F40" s="198">
        <f t="shared" si="19"/>
        <v>0</v>
      </c>
      <c r="G40" s="737">
        <v>0</v>
      </c>
      <c r="H40" s="739" t="str">
        <f>Language!$E$197</f>
        <v xml:space="preserve"> - </v>
      </c>
      <c r="I40" s="751">
        <v>0</v>
      </c>
      <c r="J40" s="748" t="str">
        <v/>
      </c>
      <c r="K40" s="198" t="str">
        <v/>
      </c>
      <c r="L40" s="733" t="str">
        <v/>
      </c>
      <c r="M40" s="734" t="str">
        <v/>
      </c>
      <c r="O40" s="757" t="str">
        <v>Ivory Coast</v>
      </c>
      <c r="P40" s="198">
        <v>0</v>
      </c>
      <c r="Q40" s="198">
        <v>0</v>
      </c>
      <c r="R40" s="737">
        <v>0</v>
      </c>
      <c r="S40" s="739" t="str">
        <f>Language!$E$197</f>
        <v xml:space="preserve"> - </v>
      </c>
      <c r="T40" s="751">
        <f t="shared" si="16"/>
        <v>0</v>
      </c>
      <c r="U40" s="748" t="str">
        <v/>
      </c>
      <c r="V40" s="198" t="str">
        <v/>
      </c>
      <c r="W40" s="733" t="str">
        <v/>
      </c>
      <c r="X40" s="734" t="str">
        <v/>
      </c>
      <c r="Z40" s="757" t="str">
        <v/>
      </c>
      <c r="AA40" s="198" t="str">
        <v/>
      </c>
      <c r="AB40" s="198" t="str">
        <v/>
      </c>
      <c r="AC40" s="737" t="str">
        <v/>
      </c>
      <c r="AD40" s="739" t="str">
        <f>Language!$E$197</f>
        <v xml:space="preserve"> - </v>
      </c>
      <c r="AE40" s="751" t="str">
        <f t="shared" si="17"/>
        <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34</v>
      </c>
    </row>
    <row r="41" spans="2:49" ht="15" thickBot="1">
      <c r="B41" s="761" t="str">
        <v/>
      </c>
      <c r="D41" s="758" t="str">
        <v>Ecuador</v>
      </c>
      <c r="E41" s="735">
        <v>0</v>
      </c>
      <c r="F41" s="735">
        <f t="shared" si="19"/>
        <v>0</v>
      </c>
      <c r="G41" s="738">
        <v>0</v>
      </c>
      <c r="H41" s="740" t="str">
        <f>Language!$E$197</f>
        <v xml:space="preserve"> - </v>
      </c>
      <c r="I41" s="752">
        <v>0</v>
      </c>
      <c r="J41" s="749" t="str">
        <v/>
      </c>
      <c r="K41" s="735" t="str">
        <v/>
      </c>
      <c r="L41" s="735" t="str">
        <v/>
      </c>
      <c r="M41" s="736" t="str">
        <v/>
      </c>
      <c r="O41" s="758" t="str">
        <v>Ecuador</v>
      </c>
      <c r="P41" s="735">
        <v>0</v>
      </c>
      <c r="Q41" s="735">
        <v>0</v>
      </c>
      <c r="R41" s="738">
        <v>0</v>
      </c>
      <c r="S41" s="740" t="str">
        <f>Language!$E$197</f>
        <v xml:space="preserve"> - </v>
      </c>
      <c r="T41" s="752">
        <f t="shared" si="16"/>
        <v>0</v>
      </c>
      <c r="U41" s="749" t="str">
        <v/>
      </c>
      <c r="V41" s="735" t="str">
        <v/>
      </c>
      <c r="W41" s="735" t="str">
        <v/>
      </c>
      <c r="X41" s="736" t="str">
        <v/>
      </c>
      <c r="Z41" s="758" t="str">
        <v/>
      </c>
      <c r="AA41" s="735" t="str">
        <v/>
      </c>
      <c r="AB41" s="735" t="str">
        <v/>
      </c>
      <c r="AC41" s="738" t="str">
        <v/>
      </c>
      <c r="AD41" s="740" t="str">
        <f>Language!$E$197</f>
        <v xml:space="preserve"> - </v>
      </c>
      <c r="AE41" s="752" t="str">
        <f t="shared" si="17"/>
        <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23</v>
      </c>
    </row>
    <row r="42" spans="2:49" ht="15" thickTop="1"/>
    <row r="43" spans="2:49"/>
    <row r="44" spans="2:49" ht="15" thickBot="1">
      <c r="Z44" s="784" t="str">
        <f>IF(COUNTBLANK(CalcF!$BN$14:$BN$17)&lt;4,Language!$E$136,"")</f>
        <v/>
      </c>
      <c r="AK44" s="784" t="str">
        <f>IF(COUNTBLANK(CalcF!$BZ$14:$BZ$17)&lt;4,Language!$E$136,"")</f>
        <v/>
      </c>
    </row>
    <row r="45" spans="2:49" ht="24.6" thickTop="1">
      <c r="B45" s="759" t="s">
        <v>23</v>
      </c>
      <c r="C45" s="732"/>
      <c r="D45" s="743"/>
      <c r="E45" s="754" t="str">
        <f>Language!$E$131</f>
        <v>Pts.</v>
      </c>
      <c r="F45" s="754" t="str">
        <f>Language!$E$132</f>
        <v>GD</v>
      </c>
      <c r="G45" s="847" t="str">
        <f>Language!$E$133</f>
        <v>Goals</v>
      </c>
      <c r="H45" s="848"/>
      <c r="I45" s="848"/>
      <c r="J45" s="746" t="str">
        <f t="array" ref="J45:M45">LEFT(CalcF!$H$21:$K$21,$D$4)</f>
        <v>Netherl</v>
      </c>
      <c r="K45" s="744" t="str">
        <v>Japan</v>
      </c>
      <c r="L45" s="744" t="str">
        <v>Sweden</v>
      </c>
      <c r="M45" s="745" t="str">
        <v>Tunisia</v>
      </c>
      <c r="O45" s="743"/>
      <c r="P45" s="754" t="str">
        <f>Language!$E$131</f>
        <v>Pts.</v>
      </c>
      <c r="Q45" s="754" t="str">
        <f>Language!$E$132</f>
        <v>GD</v>
      </c>
      <c r="R45" s="847" t="str">
        <f>Language!$E$133</f>
        <v>Goals</v>
      </c>
      <c r="S45" s="848"/>
      <c r="T45" s="848"/>
      <c r="U45" s="746" t="str">
        <f t="array" ref="U45:X45">LEFT(CalcF!$BE$13:$BH$13,$D$4)</f>
        <v>Netherl</v>
      </c>
      <c r="V45" s="744" t="str">
        <v>Japan</v>
      </c>
      <c r="W45" s="744" t="str">
        <v>Sweden</v>
      </c>
      <c r="X45" s="745" t="str">
        <v>Tunisia</v>
      </c>
      <c r="Z45" s="743"/>
      <c r="AA45" s="754" t="str">
        <f>Language!$E$131</f>
        <v>Pts.</v>
      </c>
      <c r="AB45" s="754" t="str">
        <f>Language!$E$132</f>
        <v>GD</v>
      </c>
      <c r="AC45" s="847" t="str">
        <f>Language!$E$133</f>
        <v>Goals</v>
      </c>
      <c r="AD45" s="848"/>
      <c r="AE45" s="848"/>
      <c r="AF45" s="746" t="str">
        <f t="array" ref="AF45:AI45">IF(COUNTBLANK(CalcF!$AZ$22:$AZ$25)&lt;4,LEFT(CalcF!$BE$21:$BH$21,$D$4),LEFT(CalcF!$BS$13:$BV$13,$D$4))</f>
        <v/>
      </c>
      <c r="AG45" s="744" t="str">
        <v/>
      </c>
      <c r="AH45" s="744" t="str">
        <v/>
      </c>
      <c r="AI45" s="745" t="str">
        <v/>
      </c>
      <c r="AK45" s="743"/>
      <c r="AL45" s="754" t="str">
        <f>Language!$E$131</f>
        <v>Pts.</v>
      </c>
      <c r="AM45" s="754" t="str">
        <f>Language!$E$132</f>
        <v>GD</v>
      </c>
      <c r="AN45" s="847" t="str">
        <f>Language!$E$133</f>
        <v>Goals</v>
      </c>
      <c r="AO45" s="848"/>
      <c r="AP45" s="848"/>
      <c r="AQ45" s="746" t="str">
        <f t="array" ref="AQ45:AT45">LEFT(CalcF!$CE$13:$CH$13,$D$4)</f>
        <v/>
      </c>
      <c r="AR45" s="744" t="str">
        <v/>
      </c>
      <c r="AS45" s="744" t="str">
        <v/>
      </c>
      <c r="AT45" s="745" t="str">
        <v/>
      </c>
      <c r="AV45" s="766" t="str">
        <f>Language!$E$123</f>
        <v>Fair play</v>
      </c>
      <c r="AW45" s="767" t="str">
        <f>Language!$E$186</f>
        <v>FIFA Rank</v>
      </c>
    </row>
    <row r="46" spans="2:49">
      <c r="B46" s="761" t="str">
        <f t="array" ref="B46:B49">IF(CalcF!$M$22:$M$25,"•","")</f>
        <v/>
      </c>
      <c r="D46" s="756" t="str">
        <f t="array" ref="D46:D49">CalcF!$D$22:$D$25</f>
        <v>Netherlands</v>
      </c>
      <c r="E46" s="355">
        <f t="array" ref="E46:E49">CalcF!$E$22:$E$25</f>
        <v>0</v>
      </c>
      <c r="F46" s="355">
        <f>G46-I46</f>
        <v>0</v>
      </c>
      <c r="G46" s="741">
        <f t="array" ref="G46:G49">CalcF!$F$22:$F$25</f>
        <v>0</v>
      </c>
      <c r="H46" s="753" t="str">
        <f>Language!$E$197</f>
        <v xml:space="preserve"> - </v>
      </c>
      <c r="I46" s="750">
        <f t="array" ref="I46:I49">CalcF!$G$22:$G$25</f>
        <v>0</v>
      </c>
      <c r="J46" s="747" t="str">
        <f t="array" ref="J46:M49">CalcF!$H$22:$K$25</f>
        <v/>
      </c>
      <c r="K46" s="355" t="str">
        <v/>
      </c>
      <c r="L46" s="355" t="str">
        <v/>
      </c>
      <c r="M46" s="742" t="str">
        <v/>
      </c>
      <c r="O46" s="756" t="str">
        <f t="array" ref="O46:O49">CalcF!$AZ$14:$AZ$17</f>
        <v>Netherlands</v>
      </c>
      <c r="P46" s="355">
        <f t="array" ref="P46:P49">CalcF!$BA$14:$BA$17</f>
        <v>0</v>
      </c>
      <c r="Q46" s="355">
        <f t="array" ref="Q46:Q49">CalcF!$BB$14:$BB$17</f>
        <v>0</v>
      </c>
      <c r="R46" s="741">
        <f t="array" ref="R46:R49">CalcF!$BC$14:$BC$17</f>
        <v>0</v>
      </c>
      <c r="S46" s="753" t="str">
        <f>Language!$E$197</f>
        <v xml:space="preserve"> - </v>
      </c>
      <c r="T46" s="750">
        <f t="shared" ref="T46:T49" si="20">IF(O46="","",R46-Q46)</f>
        <v>0</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7</v>
      </c>
    </row>
    <row r="47" spans="2:49">
      <c r="B47" s="761" t="str">
        <v/>
      </c>
      <c r="D47" s="757" t="str">
        <v>Japan</v>
      </c>
      <c r="E47" s="198">
        <v>0</v>
      </c>
      <c r="F47" s="198">
        <f t="shared" ref="F47:F49" si="23">G47-I47</f>
        <v>0</v>
      </c>
      <c r="G47" s="737">
        <v>0</v>
      </c>
      <c r="H47" s="739" t="str">
        <f>Language!$E$197</f>
        <v xml:space="preserve"> - </v>
      </c>
      <c r="I47" s="751">
        <v>0</v>
      </c>
      <c r="J47" s="748" t="str">
        <v/>
      </c>
      <c r="K47" s="733" t="str">
        <v/>
      </c>
      <c r="L47" s="198" t="str">
        <v/>
      </c>
      <c r="M47" s="734" t="str">
        <v/>
      </c>
      <c r="O47" s="757" t="str">
        <v>Japan</v>
      </c>
      <c r="P47" s="198">
        <v>0</v>
      </c>
      <c r="Q47" s="198">
        <v>0</v>
      </c>
      <c r="R47" s="737">
        <v>0</v>
      </c>
      <c r="S47" s="739" t="str">
        <f>Language!$E$197</f>
        <v xml:space="preserve"> - </v>
      </c>
      <c r="T47" s="751">
        <f t="shared" si="20"/>
        <v>0</v>
      </c>
      <c r="U47" s="748" t="str">
        <v/>
      </c>
      <c r="V47" s="733" t="str">
        <v/>
      </c>
      <c r="W47" s="198" t="str">
        <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18</v>
      </c>
    </row>
    <row r="48" spans="2:49">
      <c r="B48" s="761" t="str">
        <v/>
      </c>
      <c r="D48" s="757" t="str">
        <v>Sweden</v>
      </c>
      <c r="E48" s="198">
        <v>0</v>
      </c>
      <c r="F48" s="198">
        <f t="shared" si="23"/>
        <v>0</v>
      </c>
      <c r="G48" s="737">
        <v>0</v>
      </c>
      <c r="H48" s="739" t="str">
        <f>Language!$E$197</f>
        <v xml:space="preserve"> - </v>
      </c>
      <c r="I48" s="751">
        <v>0</v>
      </c>
      <c r="J48" s="748" t="str">
        <v/>
      </c>
      <c r="K48" s="198" t="str">
        <v/>
      </c>
      <c r="L48" s="733" t="str">
        <v/>
      </c>
      <c r="M48" s="734" t="str">
        <v/>
      </c>
      <c r="O48" s="757" t="str">
        <v>Sweden</v>
      </c>
      <c r="P48" s="198">
        <v>0</v>
      </c>
      <c r="Q48" s="198">
        <v>0</v>
      </c>
      <c r="R48" s="737">
        <v>0</v>
      </c>
      <c r="S48" s="739" t="str">
        <f>Language!$E$197</f>
        <v xml:space="preserve"> - </v>
      </c>
      <c r="T48" s="751">
        <f t="shared" si="20"/>
        <v>0</v>
      </c>
      <c r="U48" s="748" t="str">
        <v/>
      </c>
      <c r="V48" s="198" t="str">
        <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38</v>
      </c>
    </row>
    <row r="49" spans="2:49" ht="15" thickBot="1">
      <c r="B49" s="761" t="str">
        <v/>
      </c>
      <c r="D49" s="758" t="str">
        <v>Tunisia</v>
      </c>
      <c r="E49" s="735">
        <v>0</v>
      </c>
      <c r="F49" s="735">
        <f t="shared" si="23"/>
        <v>0</v>
      </c>
      <c r="G49" s="738">
        <v>0</v>
      </c>
      <c r="H49" s="740" t="str">
        <f>Language!$E$197</f>
        <v xml:space="preserve"> - </v>
      </c>
      <c r="I49" s="752">
        <v>0</v>
      </c>
      <c r="J49" s="749" t="str">
        <v/>
      </c>
      <c r="K49" s="735" t="str">
        <v/>
      </c>
      <c r="L49" s="735" t="str">
        <v/>
      </c>
      <c r="M49" s="736" t="str">
        <v/>
      </c>
      <c r="O49" s="758" t="str">
        <v>Tunisia</v>
      </c>
      <c r="P49" s="735">
        <v>0</v>
      </c>
      <c r="Q49" s="735">
        <v>0</v>
      </c>
      <c r="R49" s="738">
        <v>0</v>
      </c>
      <c r="S49" s="740" t="str">
        <f>Language!$E$197</f>
        <v xml:space="preserve"> - </v>
      </c>
      <c r="T49" s="752">
        <f t="shared" si="20"/>
        <v>0</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 thickTop="1"/>
    <row r="51" spans="2:49"/>
    <row r="52" spans="2:49" ht="15" thickBot="1">
      <c r="Z52" s="784" t="str">
        <f>IF(COUNTBLANK(CalcG!$BN$14:$BN$17)&lt;4,Language!$E$136,"")</f>
        <v/>
      </c>
      <c r="AK52" s="784" t="str">
        <f>IF(COUNTBLANK(CalcG!$BZ$14:$BZ$17)&lt;4,Language!$E$136,"")</f>
        <v/>
      </c>
    </row>
    <row r="53" spans="2:49" ht="24.6" thickTop="1">
      <c r="B53" s="759" t="s">
        <v>272</v>
      </c>
      <c r="C53" s="732"/>
      <c r="D53" s="743"/>
      <c r="E53" s="754" t="str">
        <f>Language!$E$131</f>
        <v>Pts.</v>
      </c>
      <c r="F53" s="754" t="str">
        <f>Language!$E$132</f>
        <v>GD</v>
      </c>
      <c r="G53" s="847" t="str">
        <f>Language!$E$133</f>
        <v>Goals</v>
      </c>
      <c r="H53" s="848"/>
      <c r="I53" s="848"/>
      <c r="J53" s="746" t="str">
        <f t="array" ref="J53:M53">LEFT(CalcG!$H$21:$K$21,$D$4)</f>
        <v>Belgium</v>
      </c>
      <c r="K53" s="744" t="str">
        <v>Egypt</v>
      </c>
      <c r="L53" s="744" t="str">
        <v>IR Iran</v>
      </c>
      <c r="M53" s="745" t="str">
        <v>New Zea</v>
      </c>
      <c r="O53" s="743"/>
      <c r="P53" s="754" t="str">
        <f>Language!$E$131</f>
        <v>Pts.</v>
      </c>
      <c r="Q53" s="754" t="str">
        <f>Language!$E$132</f>
        <v>GD</v>
      </c>
      <c r="R53" s="847" t="str">
        <f>Language!$E$133</f>
        <v>Goals</v>
      </c>
      <c r="S53" s="848"/>
      <c r="T53" s="848"/>
      <c r="U53" s="746" t="str">
        <f t="array" ref="U53:X53">LEFT(CalcG!$BE$13:$BH$13,$D$4)</f>
        <v>Belgium</v>
      </c>
      <c r="V53" s="744" t="str">
        <v>Egypt</v>
      </c>
      <c r="W53" s="744" t="str">
        <v>IR Iran</v>
      </c>
      <c r="X53" s="745" t="str">
        <v>New Zea</v>
      </c>
      <c r="Z53" s="743"/>
      <c r="AA53" s="754" t="str">
        <f>Language!$E$131</f>
        <v>Pts.</v>
      </c>
      <c r="AB53" s="754" t="str">
        <f>Language!$E$132</f>
        <v>GD</v>
      </c>
      <c r="AC53" s="847" t="str">
        <f>Language!$E$133</f>
        <v>Goals</v>
      </c>
      <c r="AD53" s="848"/>
      <c r="AE53" s="848"/>
      <c r="AF53" s="746" t="str">
        <f t="array" ref="AF53:AI53">IF(COUNTBLANK(CalcG!$AZ$22:$AZ$25)&lt;4,LEFT(CalcG!$BE$21:$BH$21,$D$4),LEFT(CalcG!$BS$13:$BV$13,$D$4))</f>
        <v/>
      </c>
      <c r="AG53" s="744" t="str">
        <v/>
      </c>
      <c r="AH53" s="744" t="str">
        <v/>
      </c>
      <c r="AI53" s="745" t="str">
        <v/>
      </c>
      <c r="AK53" s="743"/>
      <c r="AL53" s="754" t="str">
        <f>Language!$E$131</f>
        <v>Pts.</v>
      </c>
      <c r="AM53" s="754" t="str">
        <f>Language!$E$132</f>
        <v>GD</v>
      </c>
      <c r="AN53" s="847" t="str">
        <f>Language!$E$133</f>
        <v>Goals</v>
      </c>
      <c r="AO53" s="848"/>
      <c r="AP53" s="848"/>
      <c r="AQ53" s="746" t="str">
        <f t="array" ref="AQ53:AT53">LEFT(CalcG!$CE$13:$CH$13,$D$4)</f>
        <v/>
      </c>
      <c r="AR53" s="744" t="str">
        <v/>
      </c>
      <c r="AS53" s="744" t="str">
        <v/>
      </c>
      <c r="AT53" s="745" t="str">
        <v/>
      </c>
      <c r="AV53" s="766" t="str">
        <f>Language!$E$123</f>
        <v>Fair play</v>
      </c>
      <c r="AW53" s="767" t="str">
        <f>Language!$E$186</f>
        <v>FIFA Rank</v>
      </c>
    </row>
    <row r="54" spans="2:49">
      <c r="B54" s="761" t="str">
        <f t="array" ref="B54:B57">IF(CalcG!$M$22:$M$25,"•","")</f>
        <v/>
      </c>
      <c r="D54" s="756" t="str">
        <f t="array" ref="D54:D57">CalcG!$D$22:$D$25</f>
        <v>Belgium</v>
      </c>
      <c r="E54" s="355">
        <f t="array" ref="E54:E57">CalcG!$E$22:$E$25</f>
        <v>0</v>
      </c>
      <c r="F54" s="355">
        <f>G54-I54</f>
        <v>0</v>
      </c>
      <c r="G54" s="741">
        <f t="array" ref="G54:G57">CalcG!$F$22:$F$25</f>
        <v>0</v>
      </c>
      <c r="H54" s="753" t="str">
        <f>Language!$E$197</f>
        <v xml:space="preserve"> - </v>
      </c>
      <c r="I54" s="750">
        <f t="array" ref="I54:I57">CalcG!$G$22:$G$25</f>
        <v>0</v>
      </c>
      <c r="J54" s="747" t="str">
        <f t="array" ref="J54:M57">CalcG!$H$22:$K$25</f>
        <v/>
      </c>
      <c r="K54" s="355" t="str">
        <v/>
      </c>
      <c r="L54" s="355" t="str">
        <v/>
      </c>
      <c r="M54" s="742" t="str">
        <v/>
      </c>
      <c r="O54" s="756" t="str">
        <f t="array" ref="O54:O57">CalcG!$AZ$14:$AZ$17</f>
        <v>Belgium</v>
      </c>
      <c r="P54" s="355">
        <f t="array" ref="P54:P57">CalcG!$BA$14:$BA$17</f>
        <v>0</v>
      </c>
      <c r="Q54" s="355">
        <f t="array" ref="Q54:Q57">CalcG!$BB$14:$BB$17</f>
        <v>0</v>
      </c>
      <c r="R54" s="741">
        <f t="array" ref="R54:R57">CalcG!$BC$14:$BC$17</f>
        <v>0</v>
      </c>
      <c r="S54" s="753" t="str">
        <f>Language!$E$197</f>
        <v xml:space="preserve"> - </v>
      </c>
      <c r="T54" s="750">
        <f t="shared" ref="T54:T57" si="24">IF(O54="","",R54-Q54)</f>
        <v>0</v>
      </c>
      <c r="U54" s="747" t="str">
        <f t="array" ref="U54:X57">CalcG!$BE$14:$BH$17</f>
        <v/>
      </c>
      <c r="V54" s="355" t="str">
        <v/>
      </c>
      <c r="W54" s="355" t="str">
        <v/>
      </c>
      <c r="X54" s="742" t="str">
        <v/>
      </c>
      <c r="Z54" s="756" t="str">
        <f t="array" ref="Z54:Z57">IF(COUNTBLANK(CalcG!$AZ$22:$AZ$25)&lt;4,CalcG!$AZ$22:$AZ$25,CalcG!$BN$14:$BN$17)</f>
        <v/>
      </c>
      <c r="AA54" s="355" t="str">
        <f t="array" ref="AA54:AA57">IF(COUNTBLANK(CalcG!$AZ$22:$AZ$25)&lt;4,CalcG!$BA$22:$BA$25,CalcG!$BO$14:$BO$17)</f>
        <v/>
      </c>
      <c r="AB54" s="355" t="str">
        <f t="array" ref="AB54:AB57">IF(COUNTBLANK(CalcG!$AZ$22:$AZ$25)&lt;4,CalcG!$BB$22:$BB$25,CalcG!$BP$14:$BP$17)</f>
        <v/>
      </c>
      <c r="AC54" s="741" t="str">
        <f t="array" ref="AC54:AC57">IF(COUNTBLANK(CalcG!$AZ$22:$AZ$25)&lt;4,CalcG!$BC$22:$BC$25,CalcG!$BQ$14:$BQ$17)</f>
        <v/>
      </c>
      <c r="AD54" s="753" t="str">
        <f>Language!$E$197</f>
        <v xml:space="preserve"> - </v>
      </c>
      <c r="AE54" s="750" t="str">
        <f t="shared" ref="AE54:AE57" si="25">IF(Z54="","",AC54-AB54)</f>
        <v/>
      </c>
      <c r="AF54" s="747" t="str">
        <f t="array" ref="AF54:AI57">IF(COUNTBLANK(CalcG!$AZ$22:$AZ$25)&lt;4,CalcG!$BE$22:$BH$25,CalcG!$BS$14:$BV$17)</f>
        <v/>
      </c>
      <c r="AG54" s="355" t="str">
        <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9</v>
      </c>
    </row>
    <row r="55" spans="2:49">
      <c r="B55" s="761" t="str">
        <v/>
      </c>
      <c r="D55" s="757" t="str">
        <v>Egypt</v>
      </c>
      <c r="E55" s="198">
        <v>0</v>
      </c>
      <c r="F55" s="198">
        <f t="shared" ref="F55:F57" si="27">G55-I55</f>
        <v>0</v>
      </c>
      <c r="G55" s="737">
        <v>0</v>
      </c>
      <c r="H55" s="739" t="str">
        <f>Language!$E$197</f>
        <v xml:space="preserve"> - </v>
      </c>
      <c r="I55" s="751">
        <v>0</v>
      </c>
      <c r="J55" s="748" t="str">
        <v/>
      </c>
      <c r="K55" s="733" t="str">
        <v/>
      </c>
      <c r="L55" s="198" t="str">
        <v/>
      </c>
      <c r="M55" s="734" t="str">
        <v/>
      </c>
      <c r="O55" s="757" t="str">
        <v>Egypt</v>
      </c>
      <c r="P55" s="198">
        <v>0</v>
      </c>
      <c r="Q55" s="198">
        <v>0</v>
      </c>
      <c r="R55" s="737">
        <v>0</v>
      </c>
      <c r="S55" s="739" t="str">
        <f>Language!$E$197</f>
        <v xml:space="preserve"> - </v>
      </c>
      <c r="T55" s="751">
        <f t="shared" si="24"/>
        <v>0</v>
      </c>
      <c r="U55" s="748" t="str">
        <v/>
      </c>
      <c r="V55" s="733" t="str">
        <v/>
      </c>
      <c r="W55" s="198" t="str">
        <v/>
      </c>
      <c r="X55" s="734" t="str">
        <v/>
      </c>
      <c r="Z55" s="757" t="str">
        <v/>
      </c>
      <c r="AA55" s="198" t="str">
        <v/>
      </c>
      <c r="AB55" s="198" t="str">
        <v/>
      </c>
      <c r="AC55" s="737" t="str">
        <v/>
      </c>
      <c r="AD55" s="739" t="str">
        <f>Language!$E$197</f>
        <v xml:space="preserve"> - </v>
      </c>
      <c r="AE55" s="751" t="str">
        <f t="shared" si="25"/>
        <v/>
      </c>
      <c r="AF55" s="748" t="str">
        <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29</v>
      </c>
    </row>
    <row r="56" spans="2:49">
      <c r="B56" s="761" t="str">
        <v/>
      </c>
      <c r="D56" s="757" t="str">
        <v>IR Iran</v>
      </c>
      <c r="E56" s="198">
        <v>0</v>
      </c>
      <c r="F56" s="198">
        <f t="shared" si="27"/>
        <v>0</v>
      </c>
      <c r="G56" s="737">
        <v>0</v>
      </c>
      <c r="H56" s="739" t="str">
        <f>Language!$E$197</f>
        <v xml:space="preserve"> - </v>
      </c>
      <c r="I56" s="751">
        <v>0</v>
      </c>
      <c r="J56" s="748" t="str">
        <v/>
      </c>
      <c r="K56" s="198" t="str">
        <v/>
      </c>
      <c r="L56" s="733" t="str">
        <v/>
      </c>
      <c r="M56" s="734" t="str">
        <v/>
      </c>
      <c r="O56" s="757" t="str">
        <v>IR Iran</v>
      </c>
      <c r="P56" s="198">
        <v>0</v>
      </c>
      <c r="Q56" s="198">
        <v>0</v>
      </c>
      <c r="R56" s="737">
        <v>0</v>
      </c>
      <c r="S56" s="739" t="str">
        <f>Language!$E$197</f>
        <v xml:space="preserve"> - </v>
      </c>
      <c r="T56" s="751">
        <f t="shared" si="24"/>
        <v>0</v>
      </c>
      <c r="U56" s="748" t="str">
        <v/>
      </c>
      <c r="V56" s="198" t="str">
        <v/>
      </c>
      <c r="W56" s="733" t="str">
        <v/>
      </c>
      <c r="X56" s="734" t="str">
        <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
      </c>
      <c r="AL56" s="198" t="str">
        <v/>
      </c>
      <c r="AM56" s="198" t="str">
        <v/>
      </c>
      <c r="AN56" s="737" t="str">
        <v/>
      </c>
      <c r="AO56" s="739" t="str">
        <f>Language!$E$197</f>
        <v xml:space="preserve"> - </v>
      </c>
      <c r="AP56" s="751" t="str">
        <f t="shared" si="26"/>
        <v/>
      </c>
      <c r="AQ56" s="748" t="str">
        <v/>
      </c>
      <c r="AR56" s="198" t="str">
        <v/>
      </c>
      <c r="AS56" s="733" t="str">
        <v/>
      </c>
      <c r="AT56" s="734" t="str">
        <v/>
      </c>
      <c r="AV56" s="769">
        <v>0</v>
      </c>
      <c r="AW56" s="734">
        <v>21</v>
      </c>
    </row>
    <row r="57" spans="2:49" ht="15" thickBot="1">
      <c r="B57" s="761" t="str">
        <v/>
      </c>
      <c r="D57" s="758" t="str">
        <v>New Zealand</v>
      </c>
      <c r="E57" s="735">
        <v>0</v>
      </c>
      <c r="F57" s="735">
        <f t="shared" si="27"/>
        <v>0</v>
      </c>
      <c r="G57" s="738">
        <v>0</v>
      </c>
      <c r="H57" s="740" t="str">
        <f>Language!$E$197</f>
        <v xml:space="preserve"> - </v>
      </c>
      <c r="I57" s="752">
        <v>0</v>
      </c>
      <c r="J57" s="749" t="str">
        <v/>
      </c>
      <c r="K57" s="735" t="str">
        <v/>
      </c>
      <c r="L57" s="735" t="str">
        <v/>
      </c>
      <c r="M57" s="736" t="str">
        <v/>
      </c>
      <c r="O57" s="758" t="str">
        <v>New Zealand</v>
      </c>
      <c r="P57" s="735">
        <v>0</v>
      </c>
      <c r="Q57" s="735">
        <v>0</v>
      </c>
      <c r="R57" s="738">
        <v>0</v>
      </c>
      <c r="S57" s="740" t="str">
        <f>Language!$E$197</f>
        <v xml:space="preserve"> - </v>
      </c>
      <c r="T57" s="752">
        <f t="shared" si="24"/>
        <v>0</v>
      </c>
      <c r="U57" s="749" t="str">
        <v/>
      </c>
      <c r="V57" s="735" t="str">
        <v/>
      </c>
      <c r="W57" s="735" t="str">
        <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
      </c>
      <c r="AL57" s="735" t="str">
        <v/>
      </c>
      <c r="AM57" s="735" t="str">
        <v/>
      </c>
      <c r="AN57" s="738" t="str">
        <v/>
      </c>
      <c r="AO57" s="740" t="str">
        <f>Language!$E$197</f>
        <v xml:space="preserve"> - </v>
      </c>
      <c r="AP57" s="752" t="str">
        <f t="shared" si="26"/>
        <v/>
      </c>
      <c r="AQ57" s="749" t="str">
        <v/>
      </c>
      <c r="AR57" s="735" t="str">
        <v/>
      </c>
      <c r="AS57" s="735" t="str">
        <v/>
      </c>
      <c r="AT57" s="736" t="str">
        <v/>
      </c>
      <c r="AV57" s="770">
        <v>0</v>
      </c>
      <c r="AW57" s="771">
        <v>85</v>
      </c>
    </row>
    <row r="58" spans="2:49" ht="15" thickTop="1"/>
    <row r="59" spans="2:49"/>
    <row r="60" spans="2:49" ht="15" thickBot="1">
      <c r="Z60" s="784" t="str">
        <f>IF(COUNTBLANK(CalcH!$BN$14:$BN$17)&lt;4,Language!$E$136,"")</f>
        <v/>
      </c>
      <c r="AK60" s="784" t="str">
        <f>IF(COUNTBLANK(CalcH!$BZ$14:$BZ$17)&lt;4,Language!$E$136,"")</f>
        <v/>
      </c>
    </row>
    <row r="61" spans="2:49" ht="24.6" thickTop="1">
      <c r="B61" s="759" t="s">
        <v>31</v>
      </c>
      <c r="C61" s="732"/>
      <c r="D61" s="743"/>
      <c r="E61" s="754" t="str">
        <f>Language!$E$131</f>
        <v>Pts.</v>
      </c>
      <c r="F61" s="754" t="str">
        <f>Language!$E$132</f>
        <v>GD</v>
      </c>
      <c r="G61" s="847" t="str">
        <f>Language!$E$133</f>
        <v>Goals</v>
      </c>
      <c r="H61" s="848"/>
      <c r="I61" s="848"/>
      <c r="J61" s="746" t="str">
        <f t="array" ref="J61:M61">LEFT(CalcH!$H$21:$K$21,$D$4)</f>
        <v>Spain</v>
      </c>
      <c r="K61" s="744" t="str">
        <v>Cape Ve</v>
      </c>
      <c r="L61" s="744" t="str">
        <v>Saudi A</v>
      </c>
      <c r="M61" s="745" t="str">
        <v>Uruguay</v>
      </c>
      <c r="O61" s="743"/>
      <c r="P61" s="754" t="str">
        <f>Language!$E$131</f>
        <v>Pts.</v>
      </c>
      <c r="Q61" s="754" t="str">
        <f>Language!$E$132</f>
        <v>GD</v>
      </c>
      <c r="R61" s="847" t="str">
        <f>Language!$E$133</f>
        <v>Goals</v>
      </c>
      <c r="S61" s="848"/>
      <c r="T61" s="848"/>
      <c r="U61" s="746" t="str">
        <f t="array" ref="U61:X61">LEFT(CalcH!$BE$13:$BH$13,$D$4)</f>
        <v>Spain</v>
      </c>
      <c r="V61" s="744" t="str">
        <v>Cape Ve</v>
      </c>
      <c r="W61" s="744" t="str">
        <v>Saudi A</v>
      </c>
      <c r="X61" s="745" t="str">
        <v>Uruguay</v>
      </c>
      <c r="Z61" s="743"/>
      <c r="AA61" s="754" t="str">
        <f>Language!$E$131</f>
        <v>Pts.</v>
      </c>
      <c r="AB61" s="754" t="str">
        <f>Language!$E$132</f>
        <v>GD</v>
      </c>
      <c r="AC61" s="847" t="str">
        <f>Language!$E$133</f>
        <v>Goals</v>
      </c>
      <c r="AD61" s="848"/>
      <c r="AE61" s="848"/>
      <c r="AF61" s="746" t="str">
        <f t="array" ref="AF61:AI61">IF(COUNTBLANK(CalcH!$AZ$22:$AZ$25)&lt;4,LEFT(CalcH!$BE$21:$BH$21,$D$4),LEFT(CalcH!$BS$13:$BV$13,$D$4))</f>
        <v/>
      </c>
      <c r="AG61" s="744" t="str">
        <v/>
      </c>
      <c r="AH61" s="744" t="str">
        <v/>
      </c>
      <c r="AI61" s="745" t="str">
        <v/>
      </c>
      <c r="AK61" s="743"/>
      <c r="AL61" s="754" t="str">
        <f>Language!$E$131</f>
        <v>Pts.</v>
      </c>
      <c r="AM61" s="754" t="str">
        <f>Language!$E$132</f>
        <v>GD</v>
      </c>
      <c r="AN61" s="847" t="str">
        <f>Language!$E$133</f>
        <v>Goals</v>
      </c>
      <c r="AO61" s="848"/>
      <c r="AP61" s="848"/>
      <c r="AQ61" s="746" t="str">
        <f t="array" ref="AQ61:AT61">LEFT(CalcH!$CE$13:$CH$13,$D$4)</f>
        <v/>
      </c>
      <c r="AR61" s="744" t="str">
        <v/>
      </c>
      <c r="AS61" s="744" t="str">
        <v/>
      </c>
      <c r="AT61" s="745" t="str">
        <v/>
      </c>
      <c r="AV61" s="766" t="str">
        <f>Language!$E$123</f>
        <v>Fair play</v>
      </c>
      <c r="AW61" s="767" t="str">
        <f>Language!$E$186</f>
        <v>FIFA Rank</v>
      </c>
    </row>
    <row r="62" spans="2:49">
      <c r="B62" s="761" t="str">
        <f t="array" ref="B62:B65">IF(CalcH!$M$22:$M$25,"•","")</f>
        <v/>
      </c>
      <c r="D62" s="756" t="str">
        <f t="array" ref="D62:D65">CalcH!$D$22:$D$25</f>
        <v>Spain</v>
      </c>
      <c r="E62" s="355">
        <f t="array" ref="E62:E65">CalcH!$E$22:$E$25</f>
        <v>0</v>
      </c>
      <c r="F62" s="355">
        <f>G62-I62</f>
        <v>0</v>
      </c>
      <c r="G62" s="741">
        <f t="array" ref="G62:G65">CalcH!$F$22:$F$25</f>
        <v>0</v>
      </c>
      <c r="H62" s="753" t="str">
        <f>Language!$E$197</f>
        <v xml:space="preserve"> - </v>
      </c>
      <c r="I62" s="750">
        <f t="array" ref="I62:I65">CalcH!$G$22:$G$25</f>
        <v>0</v>
      </c>
      <c r="J62" s="747" t="str">
        <f t="array" ref="J62:M65">CalcH!$H$22:$K$25</f>
        <v/>
      </c>
      <c r="K62" s="355" t="str">
        <v/>
      </c>
      <c r="L62" s="355" t="str">
        <v/>
      </c>
      <c r="M62" s="742" t="str">
        <v/>
      </c>
      <c r="O62" s="756" t="str">
        <f t="array" ref="O62:O65">CalcH!$AZ$14:$AZ$17</f>
        <v>Spain</v>
      </c>
      <c r="P62" s="355">
        <f t="array" ref="P62:P65">CalcH!$BA$14:$BA$17</f>
        <v>0</v>
      </c>
      <c r="Q62" s="355">
        <f t="array" ref="Q62:Q65">CalcH!$BB$14:$BB$17</f>
        <v>0</v>
      </c>
      <c r="R62" s="741">
        <f t="array" ref="R62:R65">CalcH!$BC$14:$BC$17</f>
        <v>0</v>
      </c>
      <c r="S62" s="753" t="str">
        <f>Language!$E$197</f>
        <v xml:space="preserve"> - </v>
      </c>
      <c r="T62" s="750">
        <f t="shared" ref="T62:T65" si="28">IF(O62="","",R62-Q62)</f>
        <v>0</v>
      </c>
      <c r="U62" s="747" t="str">
        <f t="array" ref="U62:X65">CalcH!$BE$14:$BH$17</f>
        <v/>
      </c>
      <c r="V62" s="355" t="str">
        <v/>
      </c>
      <c r="W62" s="355" t="str">
        <v/>
      </c>
      <c r="X62" s="742" t="str">
        <v/>
      </c>
      <c r="Z62" s="756" t="str">
        <f t="array" ref="Z62:Z65">IF(COUNTBLANK(CalcH!$AZ$22:$AZ$25)&lt;4,CalcH!$AZ$22:$AZ$25,CalcH!$BN$14:$BN$17)</f>
        <v/>
      </c>
      <c r="AA62" s="355" t="str">
        <f t="array" ref="AA62:AA65">IF(COUNTBLANK(CalcH!$AZ$22:$AZ$25)&lt;4,CalcH!$BA$22:$BA$25,CalcH!$BO$14:$BO$17)</f>
        <v/>
      </c>
      <c r="AB62" s="355" t="str">
        <f t="array" ref="AB62:AB65">IF(COUNTBLANK(CalcH!$AZ$22:$AZ$25)&lt;4,CalcH!$BB$22:$BB$25,CalcH!$BP$14:$BP$17)</f>
        <v/>
      </c>
      <c r="AC62" s="741" t="str">
        <f t="array" ref="AC62:AC65">IF(COUNTBLANK(CalcH!$AZ$22:$AZ$25)&lt;4,CalcH!$BC$22:$BC$25,CalcH!$BQ$14:$BQ$17)</f>
        <v/>
      </c>
      <c r="AD62" s="753" t="str">
        <f>Language!$E$197</f>
        <v xml:space="preserve"> - </v>
      </c>
      <c r="AE62" s="750" t="str">
        <f t="shared" ref="AE62:AE65" si="29">IF(Z62="","",AC62-AB62)</f>
        <v/>
      </c>
      <c r="AF62" s="747" t="str">
        <f t="array" ref="AF62:AI65">IF(COUNTBLANK(CalcH!$AZ$22:$AZ$25)&lt;4,CalcH!$BE$22:$BH$25,CalcH!$BS$14:$BV$17)</f>
        <v/>
      </c>
      <c r="AG62" s="355" t="str">
        <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2</v>
      </c>
    </row>
    <row r="63" spans="2:49">
      <c r="B63" s="761" t="str">
        <v/>
      </c>
      <c r="D63" s="757" t="str">
        <v>Cape Verde</v>
      </c>
      <c r="E63" s="198">
        <v>0</v>
      </c>
      <c r="F63" s="198">
        <f t="shared" ref="F63:F65" si="31">G63-I63</f>
        <v>0</v>
      </c>
      <c r="G63" s="737">
        <v>0</v>
      </c>
      <c r="H63" s="739" t="str">
        <f>Language!$E$197</f>
        <v xml:space="preserve"> - </v>
      </c>
      <c r="I63" s="751">
        <v>0</v>
      </c>
      <c r="J63" s="748" t="str">
        <v/>
      </c>
      <c r="K63" s="733" t="str">
        <v/>
      </c>
      <c r="L63" s="198" t="str">
        <v/>
      </c>
      <c r="M63" s="734" t="str">
        <v/>
      </c>
      <c r="O63" s="757" t="str">
        <v>Cape Verde</v>
      </c>
      <c r="P63" s="198">
        <v>0</v>
      </c>
      <c r="Q63" s="198">
        <v>0</v>
      </c>
      <c r="R63" s="737">
        <v>0</v>
      </c>
      <c r="S63" s="739" t="str">
        <f>Language!$E$197</f>
        <v xml:space="preserve"> - </v>
      </c>
      <c r="T63" s="751">
        <f t="shared" si="28"/>
        <v>0</v>
      </c>
      <c r="U63" s="748" t="str">
        <v/>
      </c>
      <c r="V63" s="733" t="str">
        <v/>
      </c>
      <c r="W63" s="198" t="str">
        <v/>
      </c>
      <c r="X63" s="734" t="str">
        <v/>
      </c>
      <c r="Z63" s="757" t="str">
        <v/>
      </c>
      <c r="AA63" s="198" t="str">
        <v/>
      </c>
      <c r="AB63" s="198" t="str">
        <v/>
      </c>
      <c r="AC63" s="737" t="str">
        <v/>
      </c>
      <c r="AD63" s="739" t="str">
        <f>Language!$E$197</f>
        <v xml:space="preserve"> - </v>
      </c>
      <c r="AE63" s="751" t="str">
        <f t="shared" si="29"/>
        <v/>
      </c>
      <c r="AF63" s="748" t="str">
        <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69</v>
      </c>
    </row>
    <row r="64" spans="2:49">
      <c r="B64" s="761" t="str">
        <v/>
      </c>
      <c r="D64" s="757" t="str">
        <v>Saudi Arabia</v>
      </c>
      <c r="E64" s="198">
        <v>0</v>
      </c>
      <c r="F64" s="198">
        <f t="shared" si="31"/>
        <v>0</v>
      </c>
      <c r="G64" s="737">
        <v>0</v>
      </c>
      <c r="H64" s="739" t="str">
        <f>Language!$E$197</f>
        <v xml:space="preserve"> - </v>
      </c>
      <c r="I64" s="751">
        <v>0</v>
      </c>
      <c r="J64" s="748" t="str">
        <v/>
      </c>
      <c r="K64" s="198" t="str">
        <v/>
      </c>
      <c r="L64" s="733" t="str">
        <v/>
      </c>
      <c r="M64" s="734" t="str">
        <v/>
      </c>
      <c r="O64" s="757" t="str">
        <v>Saudi Arabia</v>
      </c>
      <c r="P64" s="198">
        <v>0</v>
      </c>
      <c r="Q64" s="198">
        <v>0</v>
      </c>
      <c r="R64" s="737">
        <v>0</v>
      </c>
      <c r="S64" s="739" t="str">
        <f>Language!$E$197</f>
        <v xml:space="preserve"> - </v>
      </c>
      <c r="T64" s="751">
        <f t="shared" si="28"/>
        <v>0</v>
      </c>
      <c r="U64" s="748" t="str">
        <v/>
      </c>
      <c r="V64" s="198" t="str">
        <v/>
      </c>
      <c r="W64" s="733" t="str">
        <v/>
      </c>
      <c r="X64" s="734" t="str">
        <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
      </c>
      <c r="AL64" s="198" t="str">
        <v/>
      </c>
      <c r="AM64" s="198" t="str">
        <v/>
      </c>
      <c r="AN64" s="737" t="str">
        <v/>
      </c>
      <c r="AO64" s="739" t="str">
        <f>Language!$E$197</f>
        <v xml:space="preserve"> - </v>
      </c>
      <c r="AP64" s="751" t="str">
        <f t="shared" si="30"/>
        <v/>
      </c>
      <c r="AQ64" s="748" t="str">
        <v/>
      </c>
      <c r="AR64" s="198" t="str">
        <v/>
      </c>
      <c r="AS64" s="733" t="str">
        <v/>
      </c>
      <c r="AT64" s="734" t="str">
        <v/>
      </c>
      <c r="AV64" s="769">
        <v>0</v>
      </c>
      <c r="AW64" s="734">
        <v>61</v>
      </c>
    </row>
    <row r="65" spans="2:49" ht="15" thickBot="1">
      <c r="B65" s="761" t="str">
        <v/>
      </c>
      <c r="D65" s="758" t="str">
        <v>Uruguay</v>
      </c>
      <c r="E65" s="735">
        <v>0</v>
      </c>
      <c r="F65" s="735">
        <f t="shared" si="31"/>
        <v>0</v>
      </c>
      <c r="G65" s="738">
        <v>0</v>
      </c>
      <c r="H65" s="740" t="str">
        <f>Language!$E$197</f>
        <v xml:space="preserve"> - </v>
      </c>
      <c r="I65" s="752">
        <v>0</v>
      </c>
      <c r="J65" s="749" t="str">
        <v/>
      </c>
      <c r="K65" s="735" t="str">
        <v/>
      </c>
      <c r="L65" s="735" t="str">
        <v/>
      </c>
      <c r="M65" s="736" t="str">
        <v/>
      </c>
      <c r="O65" s="758" t="str">
        <v>Uruguay</v>
      </c>
      <c r="P65" s="735">
        <v>0</v>
      </c>
      <c r="Q65" s="735">
        <v>0</v>
      </c>
      <c r="R65" s="738">
        <v>0</v>
      </c>
      <c r="S65" s="740" t="str">
        <f>Language!$E$197</f>
        <v xml:space="preserve"> - </v>
      </c>
      <c r="T65" s="752">
        <f t="shared" si="28"/>
        <v>0</v>
      </c>
      <c r="U65" s="749" t="str">
        <v/>
      </c>
      <c r="V65" s="735" t="str">
        <v/>
      </c>
      <c r="W65" s="735" t="str">
        <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
      </c>
      <c r="AL65" s="735" t="str">
        <v/>
      </c>
      <c r="AM65" s="735" t="str">
        <v/>
      </c>
      <c r="AN65" s="738" t="str">
        <v/>
      </c>
      <c r="AO65" s="740" t="str">
        <f>Language!$E$197</f>
        <v xml:space="preserve"> - </v>
      </c>
      <c r="AP65" s="752" t="str">
        <f t="shared" si="30"/>
        <v/>
      </c>
      <c r="AQ65" s="749" t="str">
        <v/>
      </c>
      <c r="AR65" s="735" t="str">
        <v/>
      </c>
      <c r="AS65" s="735" t="str">
        <v/>
      </c>
      <c r="AT65" s="736" t="str">
        <v/>
      </c>
      <c r="AV65" s="770">
        <v>0</v>
      </c>
      <c r="AW65" s="771">
        <v>17</v>
      </c>
    </row>
    <row r="66" spans="2:49" ht="15" thickTop="1"/>
    <row r="67" spans="2:49"/>
    <row r="68" spans="2:49" ht="15" thickBot="1">
      <c r="Z68" s="784" t="str">
        <f>IF(COUNTBLANK(CalcI!$BN$14:$BN$17)&lt;4,Language!$E$136,"")</f>
        <v/>
      </c>
      <c r="AK68" s="784" t="str">
        <f>IF(COUNTBLANK(CalcI!$BZ$14:$BZ$17)&lt;4,Language!$E$136,"")</f>
        <v/>
      </c>
    </row>
    <row r="69" spans="2:49" ht="24.6" thickTop="1">
      <c r="B69" s="759" t="s">
        <v>32</v>
      </c>
      <c r="C69" s="732"/>
      <c r="D69" s="743"/>
      <c r="E69" s="754" t="str">
        <f>Language!$E$131</f>
        <v>Pts.</v>
      </c>
      <c r="F69" s="754" t="str">
        <f>Language!$E$132</f>
        <v>GD</v>
      </c>
      <c r="G69" s="847" t="str">
        <f>Language!$E$133</f>
        <v>Goals</v>
      </c>
      <c r="H69" s="848"/>
      <c r="I69" s="848"/>
      <c r="J69" s="746" t="str">
        <f t="array" ref="J69:M69">LEFT(CalcI!$H$21:$K$21,$D$4)</f>
        <v>France</v>
      </c>
      <c r="K69" s="744" t="str">
        <v>Senegal</v>
      </c>
      <c r="L69" s="744" t="str">
        <v>Iraq</v>
      </c>
      <c r="M69" s="745" t="str">
        <v>Norway</v>
      </c>
      <c r="O69" s="743"/>
      <c r="P69" s="754" t="str">
        <f>Language!$E$131</f>
        <v>Pts.</v>
      </c>
      <c r="Q69" s="754" t="str">
        <f>Language!$E$132</f>
        <v>GD</v>
      </c>
      <c r="R69" s="847" t="str">
        <f>Language!$E$133</f>
        <v>Goals</v>
      </c>
      <c r="S69" s="848"/>
      <c r="T69" s="848"/>
      <c r="U69" s="746" t="str">
        <f t="array" ref="U69:X69">LEFT(CalcI!$BE$13:$BH$13,$D$4)</f>
        <v>France</v>
      </c>
      <c r="V69" s="744" t="str">
        <v>Senegal</v>
      </c>
      <c r="W69" s="744" t="str">
        <v>Iraq</v>
      </c>
      <c r="X69" s="745" t="str">
        <v>Norway</v>
      </c>
      <c r="Z69" s="743"/>
      <c r="AA69" s="754" t="str">
        <f>Language!$E$131</f>
        <v>Pts.</v>
      </c>
      <c r="AB69" s="754" t="str">
        <f>Language!$E$132</f>
        <v>GD</v>
      </c>
      <c r="AC69" s="847" t="str">
        <f>Language!$E$133</f>
        <v>Goals</v>
      </c>
      <c r="AD69" s="848"/>
      <c r="AE69" s="848"/>
      <c r="AF69" s="746" t="str">
        <f t="array" ref="AF69:AI69">IF(COUNTBLANK(CalcI!$AZ$22:$AZ$25)&lt;4,LEFT(CalcI!$BE$21:$BH$21,$D$4),LEFT(CalcI!$BS$13:$BV$13,$D$4))</f>
        <v/>
      </c>
      <c r="AG69" s="744" t="str">
        <v/>
      </c>
      <c r="AH69" s="744" t="str">
        <v/>
      </c>
      <c r="AI69" s="745" t="str">
        <v/>
      </c>
      <c r="AK69" s="743"/>
      <c r="AL69" s="754" t="str">
        <f>Language!$E$131</f>
        <v>Pts.</v>
      </c>
      <c r="AM69" s="754" t="str">
        <f>Language!$E$132</f>
        <v>GD</v>
      </c>
      <c r="AN69" s="847" t="str">
        <f>Language!$E$133</f>
        <v>Goals</v>
      </c>
      <c r="AO69" s="848"/>
      <c r="AP69" s="848"/>
      <c r="AQ69" s="746" t="str">
        <f t="array" ref="AQ69:AT69">LEFT(CalcI!$CE$13:$CH$13,$D$4)</f>
        <v/>
      </c>
      <c r="AR69" s="744" t="str">
        <v/>
      </c>
      <c r="AS69" s="744" t="str">
        <v/>
      </c>
      <c r="AT69" s="745" t="str">
        <v/>
      </c>
      <c r="AV69" s="766" t="str">
        <f>Language!$E$123</f>
        <v>Fair play</v>
      </c>
      <c r="AW69" s="767" t="str">
        <f>Language!$E$186</f>
        <v>FIFA Rank</v>
      </c>
    </row>
    <row r="70" spans="2:49">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c r="B71" s="761" t="str">
        <v/>
      </c>
      <c r="D71" s="757" t="str">
        <v>Senegal</v>
      </c>
      <c r="E71" s="198">
        <v>0</v>
      </c>
      <c r="F71" s="198">
        <f t="shared" ref="F71:F73" si="35">G71-I71</f>
        <v>0</v>
      </c>
      <c r="G71" s="737">
        <v>0</v>
      </c>
      <c r="H71" s="739" t="str">
        <f>Language!$E$197</f>
        <v xml:space="preserve"> - </v>
      </c>
      <c r="I71" s="751">
        <v>0</v>
      </c>
      <c r="J71" s="748" t="str">
        <v/>
      </c>
      <c r="K71" s="733" t="str">
        <v/>
      </c>
      <c r="L71" s="198" t="str">
        <v/>
      </c>
      <c r="M71" s="734" t="str">
        <v/>
      </c>
      <c r="O71" s="757" t="str">
        <v>Senegal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c r="B72" s="761" t="str">
        <v/>
      </c>
      <c r="D72" s="757" t="str">
        <v>Iraq</v>
      </c>
      <c r="E72" s="198">
        <v>0</v>
      </c>
      <c r="F72" s="198">
        <f t="shared" si="35"/>
        <v>0</v>
      </c>
      <c r="G72" s="737">
        <v>0</v>
      </c>
      <c r="H72" s="739" t="str">
        <f>Language!$E$197</f>
        <v xml:space="preserve"> - </v>
      </c>
      <c r="I72" s="751">
        <v>0</v>
      </c>
      <c r="J72" s="748" t="str">
        <v/>
      </c>
      <c r="K72" s="198" t="str">
        <v/>
      </c>
      <c r="L72" s="733" t="str">
        <v/>
      </c>
      <c r="M72" s="734" t="str">
        <v/>
      </c>
      <c r="O72" s="757" t="str">
        <v>Iraq</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 thickBot="1">
      <c r="B73" s="761" t="str">
        <v/>
      </c>
      <c r="D73" s="758" t="str">
        <v>Norway</v>
      </c>
      <c r="E73" s="735">
        <v>0</v>
      </c>
      <c r="F73" s="735">
        <f t="shared" si="35"/>
        <v>0</v>
      </c>
      <c r="G73" s="738">
        <v>0</v>
      </c>
      <c r="H73" s="740" t="str">
        <f>Language!$E$197</f>
        <v xml:space="preserve"> - </v>
      </c>
      <c r="I73" s="752">
        <v>0</v>
      </c>
      <c r="J73" s="749" t="str">
        <v/>
      </c>
      <c r="K73" s="735" t="str">
        <v/>
      </c>
      <c r="L73" s="735" t="str">
        <v/>
      </c>
      <c r="M73" s="736" t="str">
        <v/>
      </c>
      <c r="O73" s="758" t="str">
        <v>Norway</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 thickTop="1"/>
    <row r="75" spans="2:49"/>
    <row r="76" spans="2:49" ht="15" thickBot="1">
      <c r="Z76" s="784" t="str">
        <f>IF(COUNTBLANK(CalcJ!$BN$14:$BN$17)&lt;4,Language!$E$136,"")</f>
        <v/>
      </c>
      <c r="AK76" s="784" t="str">
        <f>IF(COUNTBLANK(CalcJ!$BZ$14:$BZ$17)&lt;4,Language!$E$136,"")</f>
        <v/>
      </c>
    </row>
    <row r="77" spans="2:49" ht="24.6" thickTop="1">
      <c r="B77" s="759" t="s">
        <v>841</v>
      </c>
      <c r="C77" s="732"/>
      <c r="D77" s="743"/>
      <c r="E77" s="754" t="str">
        <f>Language!$E$131</f>
        <v>Pts.</v>
      </c>
      <c r="F77" s="754" t="str">
        <f>Language!$E$132</f>
        <v>GD</v>
      </c>
      <c r="G77" s="847" t="str">
        <f>Language!$E$133</f>
        <v>Goals</v>
      </c>
      <c r="H77" s="848"/>
      <c r="I77" s="848"/>
      <c r="J77" s="746" t="str">
        <f t="array" ref="J77:M77">LEFT(CalcJ!$H$21:$K$21,$D$4)</f>
        <v>Argenti</v>
      </c>
      <c r="K77" s="744" t="str">
        <v>Algeria</v>
      </c>
      <c r="L77" s="744" t="str">
        <v>Austria</v>
      </c>
      <c r="M77" s="745" t="str">
        <v>Jordan</v>
      </c>
      <c r="O77" s="743"/>
      <c r="P77" s="754" t="str">
        <f>Language!$E$131</f>
        <v>Pts.</v>
      </c>
      <c r="Q77" s="754" t="str">
        <f>Language!$E$132</f>
        <v>GD</v>
      </c>
      <c r="R77" s="847" t="str">
        <f>Language!$E$133</f>
        <v>Goals</v>
      </c>
      <c r="S77" s="848"/>
      <c r="T77" s="848"/>
      <c r="U77" s="746" t="str">
        <f t="array" ref="U77:X77">LEFT(CalcJ!$BE$13:$BH$13,$D$4)</f>
        <v>Argenti</v>
      </c>
      <c r="V77" s="744" t="str">
        <v>Algeria</v>
      </c>
      <c r="W77" s="744" t="str">
        <v>Austria</v>
      </c>
      <c r="X77" s="745" t="str">
        <v>Jordan</v>
      </c>
      <c r="Z77" s="743"/>
      <c r="AA77" s="754" t="str">
        <f>Language!$E$131</f>
        <v>Pts.</v>
      </c>
      <c r="AB77" s="754" t="str">
        <f>Language!$E$132</f>
        <v>GD</v>
      </c>
      <c r="AC77" s="847" t="str">
        <f>Language!$E$133</f>
        <v>Goals</v>
      </c>
      <c r="AD77" s="848"/>
      <c r="AE77" s="848"/>
      <c r="AF77" s="746" t="str">
        <f t="array" ref="AF77:AI77">IF(COUNTBLANK(CalcJ!$AZ$22:$AZ$25)&lt;4,LEFT(CalcJ!$BE$21:$BH$21,$D$4),LEFT(CalcJ!$BS$13:$BV$13,$D$4))</f>
        <v/>
      </c>
      <c r="AG77" s="744" t="str">
        <v/>
      </c>
      <c r="AH77" s="744" t="str">
        <v/>
      </c>
      <c r="AI77" s="745" t="str">
        <v/>
      </c>
      <c r="AK77" s="743"/>
      <c r="AL77" s="754" t="str">
        <f>Language!$E$131</f>
        <v>Pts.</v>
      </c>
      <c r="AM77" s="754" t="str">
        <f>Language!$E$132</f>
        <v>GD</v>
      </c>
      <c r="AN77" s="847" t="str">
        <f>Language!$E$133</f>
        <v>Goals</v>
      </c>
      <c r="AO77" s="848"/>
      <c r="AP77" s="848"/>
      <c r="AQ77" s="746" t="str">
        <f t="array" ref="AQ77:AT77">LEFT(CalcJ!$CE$13:$CH$13,$D$4)</f>
        <v/>
      </c>
      <c r="AR77" s="744" t="str">
        <v/>
      </c>
      <c r="AS77" s="744" t="str">
        <v/>
      </c>
      <c r="AT77" s="745" t="str">
        <v/>
      </c>
      <c r="AV77" s="766" t="str">
        <f>Language!$E$123</f>
        <v>Fair play</v>
      </c>
      <c r="AW77" s="767" t="str">
        <f>Language!$E$186</f>
        <v>FIFA Rank</v>
      </c>
    </row>
    <row r="78" spans="2:49">
      <c r="B78" s="761" t="str">
        <f t="array" ref="B78:B81">IF(CalcJ!$M$22:$M$25,"•","")</f>
        <v/>
      </c>
      <c r="D78" s="756" t="str">
        <f t="array" ref="D78:D81">CalcJ!$D$22:$D$25</f>
        <v>Argentina</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Argentina</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c r="B79" s="761" t="str">
        <v/>
      </c>
      <c r="D79" s="757" t="str">
        <v>Algeria</v>
      </c>
      <c r="E79" s="198">
        <v>0</v>
      </c>
      <c r="F79" s="198">
        <f t="shared" ref="F79:F81" si="39">G79-I79</f>
        <v>0</v>
      </c>
      <c r="G79" s="737">
        <v>0</v>
      </c>
      <c r="H79" s="739" t="str">
        <f>Language!$E$197</f>
        <v xml:space="preserve"> - </v>
      </c>
      <c r="I79" s="751">
        <v>0</v>
      </c>
      <c r="J79" s="748" t="str">
        <v/>
      </c>
      <c r="K79" s="733" t="str">
        <v/>
      </c>
      <c r="L79" s="198" t="str">
        <v/>
      </c>
      <c r="M79" s="734" t="str">
        <v/>
      </c>
      <c r="O79" s="757" t="str">
        <v>Algeria</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c r="B80" s="761" t="str">
        <v/>
      </c>
      <c r="D80" s="757" t="str">
        <v>Austria</v>
      </c>
      <c r="E80" s="198">
        <v>0</v>
      </c>
      <c r="F80" s="198">
        <f t="shared" si="39"/>
        <v>0</v>
      </c>
      <c r="G80" s="737">
        <v>0</v>
      </c>
      <c r="H80" s="739" t="str">
        <f>Language!$E$197</f>
        <v xml:space="preserve"> - </v>
      </c>
      <c r="I80" s="751">
        <v>0</v>
      </c>
      <c r="J80" s="748" t="str">
        <v/>
      </c>
      <c r="K80" s="198" t="str">
        <v/>
      </c>
      <c r="L80" s="733" t="str">
        <v/>
      </c>
      <c r="M80" s="734" t="str">
        <v/>
      </c>
      <c r="O80" s="757" t="str">
        <v>Austria</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 thickBot="1">
      <c r="B81" s="761" t="str">
        <v/>
      </c>
      <c r="D81" s="758" t="str">
        <v>Jordan</v>
      </c>
      <c r="E81" s="735">
        <v>0</v>
      </c>
      <c r="F81" s="735">
        <f t="shared" si="39"/>
        <v>0</v>
      </c>
      <c r="G81" s="738">
        <v>0</v>
      </c>
      <c r="H81" s="740" t="str">
        <f>Language!$E$197</f>
        <v xml:space="preserve"> - </v>
      </c>
      <c r="I81" s="752">
        <v>0</v>
      </c>
      <c r="J81" s="749" t="str">
        <v/>
      </c>
      <c r="K81" s="735" t="str">
        <v/>
      </c>
      <c r="L81" s="735" t="str">
        <v/>
      </c>
      <c r="M81" s="736" t="str">
        <v/>
      </c>
      <c r="O81" s="758" t="str">
        <v>Jordan</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 thickTop="1"/>
    <row r="83" spans="2:49"/>
    <row r="84" spans="2:49" ht="15" thickBot="1">
      <c r="Z84" s="784" t="str">
        <f>IF(COUNTBLANK(CalcK!$BN$14:$BN$17)&lt;4,Language!$E$136,"")</f>
        <v/>
      </c>
      <c r="AK84" s="784" t="str">
        <f>IF(COUNTBLANK(CalcK!$BZ$14:$BZ$17)&lt;4,Language!$E$136,"")</f>
        <v/>
      </c>
    </row>
    <row r="85" spans="2:49" ht="24.6" thickTop="1">
      <c r="B85" s="759" t="s">
        <v>33</v>
      </c>
      <c r="C85" s="732"/>
      <c r="D85" s="743"/>
      <c r="E85" s="754" t="str">
        <f>Language!$E$131</f>
        <v>Pts.</v>
      </c>
      <c r="F85" s="754" t="str">
        <f>Language!$E$132</f>
        <v>GD</v>
      </c>
      <c r="G85" s="847" t="str">
        <f>Language!$E$133</f>
        <v>Goals</v>
      </c>
      <c r="H85" s="848"/>
      <c r="I85" s="848"/>
      <c r="J85" s="746" t="str">
        <f t="array" ref="J85:M85">LEFT(CalcK!$H$21:$K$21,$D$4)</f>
        <v>Portuga</v>
      </c>
      <c r="K85" s="744" t="str">
        <v>DR Cong</v>
      </c>
      <c r="L85" s="744" t="str">
        <v>Uzbekis</v>
      </c>
      <c r="M85" s="745" t="str">
        <v>Colombi</v>
      </c>
      <c r="O85" s="743"/>
      <c r="P85" s="754" t="str">
        <f>Language!$E$131</f>
        <v>Pts.</v>
      </c>
      <c r="Q85" s="754" t="str">
        <f>Language!$E$132</f>
        <v>GD</v>
      </c>
      <c r="R85" s="847" t="str">
        <f>Language!$E$133</f>
        <v>Goals</v>
      </c>
      <c r="S85" s="848"/>
      <c r="T85" s="848"/>
      <c r="U85" s="746" t="str">
        <f t="array" ref="U85:X85">LEFT(CalcK!$BE$13:$BH$13,$D$4)</f>
        <v>Portuga</v>
      </c>
      <c r="V85" s="744" t="str">
        <v>DR Cong</v>
      </c>
      <c r="W85" s="744" t="str">
        <v>Uzbekis</v>
      </c>
      <c r="X85" s="745" t="str">
        <v>Colombi</v>
      </c>
      <c r="Z85" s="743"/>
      <c r="AA85" s="754" t="str">
        <f>Language!$E$131</f>
        <v>Pts.</v>
      </c>
      <c r="AB85" s="754" t="str">
        <f>Language!$E$132</f>
        <v>GD</v>
      </c>
      <c r="AC85" s="847" t="str">
        <f>Language!$E$133</f>
        <v>Goals</v>
      </c>
      <c r="AD85" s="848"/>
      <c r="AE85" s="848"/>
      <c r="AF85" s="746" t="str">
        <f t="array" ref="AF85:AI85">IF(COUNTBLANK(CalcK!$AZ$22:$AZ$25)&lt;4,LEFT(CalcK!$BE$21:$BH$21,$D$4),LEFT(CalcK!$BS$13:$BV$13,$D$4))</f>
        <v/>
      </c>
      <c r="AG85" s="744" t="str">
        <v/>
      </c>
      <c r="AH85" s="744" t="str">
        <v/>
      </c>
      <c r="AI85" s="745" t="str">
        <v/>
      </c>
      <c r="AK85" s="743"/>
      <c r="AL85" s="754" t="str">
        <f>Language!$E$131</f>
        <v>Pts.</v>
      </c>
      <c r="AM85" s="754" t="str">
        <f>Language!$E$132</f>
        <v>GD</v>
      </c>
      <c r="AN85" s="847" t="str">
        <f>Language!$E$133</f>
        <v>Goals</v>
      </c>
      <c r="AO85" s="848"/>
      <c r="AP85" s="848"/>
      <c r="AQ85" s="746" t="str">
        <f t="array" ref="AQ85:AT85">LEFT(CalcK!$CE$13:$CH$13,$D$4)</f>
        <v/>
      </c>
      <c r="AR85" s="744" t="str">
        <v/>
      </c>
      <c r="AS85" s="744" t="str">
        <v/>
      </c>
      <c r="AT85" s="745" t="str">
        <v/>
      </c>
      <c r="AV85" s="766" t="str">
        <f>Language!$E$123</f>
        <v>Fair play</v>
      </c>
      <c r="AW85" s="767" t="str">
        <f>Language!$E$186</f>
        <v>FIFA Rank</v>
      </c>
    </row>
    <row r="86" spans="2:49">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c r="B87" s="761" t="str">
        <v/>
      </c>
      <c r="D87" s="757" t="str">
        <v>DR Congo</v>
      </c>
      <c r="E87" s="198">
        <v>0</v>
      </c>
      <c r="F87" s="198">
        <f t="shared" ref="F87:F89" si="43">G87-I87</f>
        <v>0</v>
      </c>
      <c r="G87" s="737">
        <v>0</v>
      </c>
      <c r="H87" s="739" t="str">
        <f>Language!$E$197</f>
        <v xml:space="preserve"> - </v>
      </c>
      <c r="I87" s="751">
        <v>0</v>
      </c>
      <c r="J87" s="748" t="str">
        <v/>
      </c>
      <c r="K87" s="733" t="str">
        <v/>
      </c>
      <c r="L87" s="198" t="str">
        <v/>
      </c>
      <c r="M87" s="734" t="str">
        <v/>
      </c>
      <c r="O87" s="757" t="str">
        <v>DR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c r="B88" s="761" t="str">
        <v/>
      </c>
      <c r="D88" s="757" t="str">
        <v>Uzbekistan</v>
      </c>
      <c r="E88" s="198">
        <v>0</v>
      </c>
      <c r="F88" s="198">
        <f t="shared" si="43"/>
        <v>0</v>
      </c>
      <c r="G88" s="737">
        <v>0</v>
      </c>
      <c r="H88" s="739" t="str">
        <f>Language!$E$197</f>
        <v xml:space="preserve"> - </v>
      </c>
      <c r="I88" s="751">
        <v>0</v>
      </c>
      <c r="J88" s="748" t="str">
        <v/>
      </c>
      <c r="K88" s="198" t="str">
        <v/>
      </c>
      <c r="L88" s="733" t="str">
        <v/>
      </c>
      <c r="M88" s="734" t="str">
        <v/>
      </c>
      <c r="O88" s="757" t="str">
        <v>Uzbekistan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 thickBot="1">
      <c r="B89" s="761" t="str">
        <v/>
      </c>
      <c r="D89" s="758" t="str">
        <v>Colombia</v>
      </c>
      <c r="E89" s="735">
        <v>0</v>
      </c>
      <c r="F89" s="735">
        <f t="shared" si="43"/>
        <v>0</v>
      </c>
      <c r="G89" s="738">
        <v>0</v>
      </c>
      <c r="H89" s="740" t="str">
        <f>Language!$E$197</f>
        <v xml:space="preserve"> - </v>
      </c>
      <c r="I89" s="752">
        <v>0</v>
      </c>
      <c r="J89" s="749" t="str">
        <v/>
      </c>
      <c r="K89" s="735" t="str">
        <v/>
      </c>
      <c r="L89" s="735" t="str">
        <v/>
      </c>
      <c r="M89" s="736" t="str">
        <v/>
      </c>
      <c r="O89" s="758" t="str">
        <v>Colombia</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 thickTop="1"/>
    <row r="91" spans="2:49"/>
    <row r="92" spans="2:49" ht="15" thickBot="1">
      <c r="Z92" s="784" t="str">
        <f>IF(COUNTBLANK(CalcL!$BN$14:$BN$17)&lt;4,Language!$E$136,"")</f>
        <v/>
      </c>
      <c r="AK92" s="784" t="str">
        <f>IF(COUNTBLANK(CalcL!$BZ$14:$BZ$17)&lt;4,Language!$E$136,"")</f>
        <v/>
      </c>
    </row>
    <row r="93" spans="2:49" ht="24.6" thickTop="1">
      <c r="B93" s="759" t="s">
        <v>34</v>
      </c>
      <c r="C93" s="732"/>
      <c r="D93" s="743"/>
      <c r="E93" s="754" t="str">
        <f>Language!$E$131</f>
        <v>Pts.</v>
      </c>
      <c r="F93" s="754" t="str">
        <f>Language!$E$132</f>
        <v>GD</v>
      </c>
      <c r="G93" s="847" t="str">
        <f>Language!$E$133</f>
        <v>Goals</v>
      </c>
      <c r="H93" s="848"/>
      <c r="I93" s="848"/>
      <c r="J93" s="746" t="str">
        <f t="array" ref="J93:M93">LEFT(CalcL!$H$21:$K$21,$D$4)</f>
        <v>England</v>
      </c>
      <c r="K93" s="744" t="str">
        <v>Croatia</v>
      </c>
      <c r="L93" s="744" t="str">
        <v>Ghana</v>
      </c>
      <c r="M93" s="745" t="str">
        <v>Panama</v>
      </c>
      <c r="O93" s="743"/>
      <c r="P93" s="754" t="str">
        <f>Language!$E$131</f>
        <v>Pts.</v>
      </c>
      <c r="Q93" s="754" t="str">
        <f>Language!$E$132</f>
        <v>GD</v>
      </c>
      <c r="R93" s="847" t="str">
        <f>Language!$E$133</f>
        <v>Goals</v>
      </c>
      <c r="S93" s="848"/>
      <c r="T93" s="848"/>
      <c r="U93" s="746" t="str">
        <f t="array" ref="U93:X93">LEFT(CalcL!$BE$13:$BH$13,$D$4)</f>
        <v>England</v>
      </c>
      <c r="V93" s="744" t="str">
        <v>Croatia</v>
      </c>
      <c r="W93" s="744" t="str">
        <v>Ghana</v>
      </c>
      <c r="X93" s="745" t="str">
        <v>Panama</v>
      </c>
      <c r="Z93" s="743"/>
      <c r="AA93" s="754" t="str">
        <f>Language!$E$131</f>
        <v>Pts.</v>
      </c>
      <c r="AB93" s="754" t="str">
        <f>Language!$E$132</f>
        <v>GD</v>
      </c>
      <c r="AC93" s="847" t="str">
        <f>Language!$E$133</f>
        <v>Goals</v>
      </c>
      <c r="AD93" s="848"/>
      <c r="AE93" s="848"/>
      <c r="AF93" s="746" t="str">
        <f t="array" ref="AF93:AI93">IF(COUNTBLANK(CalcL!$AZ$22:$AZ$25)&lt;4,LEFT(CalcL!$BE$21:$BH$21,$D$4),LEFT(CalcL!$BS$13:$BV$13,$D$4))</f>
        <v/>
      </c>
      <c r="AG93" s="744" t="str">
        <v/>
      </c>
      <c r="AH93" s="744" t="str">
        <v/>
      </c>
      <c r="AI93" s="745" t="str">
        <v/>
      </c>
      <c r="AK93" s="743"/>
      <c r="AL93" s="754" t="str">
        <f>Language!$E$131</f>
        <v>Pts.</v>
      </c>
      <c r="AM93" s="754" t="str">
        <f>Language!$E$132</f>
        <v>GD</v>
      </c>
      <c r="AN93" s="847" t="str">
        <f>Language!$E$133</f>
        <v>Goals</v>
      </c>
      <c r="AO93" s="848"/>
      <c r="AP93" s="848"/>
      <c r="AQ93" s="746" t="str">
        <f t="array" ref="AQ93:AT93">LEFT(CalcL!$CE$13:$CH$13,$D$4)</f>
        <v/>
      </c>
      <c r="AR93" s="744" t="str">
        <v/>
      </c>
      <c r="AS93" s="744" t="str">
        <v/>
      </c>
      <c r="AT93" s="745" t="str">
        <v/>
      </c>
      <c r="AV93" s="766" t="str">
        <f>Language!$E$123</f>
        <v>Fair play</v>
      </c>
      <c r="AW93" s="767" t="str">
        <f>Language!$E$186</f>
        <v>FIFA Rank</v>
      </c>
    </row>
    <row r="94" spans="2:49">
      <c r="B94" s="761" t="str">
        <f t="array" ref="B94:B97">IF(CalcL!$M$22:$M$25,"•","")</f>
        <v/>
      </c>
      <c r="D94" s="756" t="str">
        <f t="array" ref="D94:D97">CalcL!$D$22:$D$25</f>
        <v>England</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England</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c r="B95" s="761" t="str">
        <v/>
      </c>
      <c r="D95" s="757" t="str">
        <v>Croatia</v>
      </c>
      <c r="E95" s="198">
        <v>0</v>
      </c>
      <c r="F95" s="198">
        <f t="shared" ref="F95:F97" si="47">G95-I95</f>
        <v>0</v>
      </c>
      <c r="G95" s="737">
        <v>0</v>
      </c>
      <c r="H95" s="739" t="str">
        <f>Language!$E$197</f>
        <v xml:space="preserve"> - </v>
      </c>
      <c r="I95" s="751">
        <v>0</v>
      </c>
      <c r="J95" s="748" t="str">
        <v/>
      </c>
      <c r="K95" s="733" t="str">
        <v/>
      </c>
      <c r="L95" s="198" t="str">
        <v/>
      </c>
      <c r="M95" s="734" t="str">
        <v/>
      </c>
      <c r="O95" s="757" t="str">
        <v>Croatia</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 thickBot="1">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 thickTop="1"/>
    <row r="99" spans="2:49">
      <c r="C99" s="760" t="s">
        <v>1824</v>
      </c>
      <c r="D99" s="849" t="str">
        <f>Language!$E$199</f>
        <v>A red dot means that the fair play rating or the FIFA world ranking will determine this team's placement</v>
      </c>
      <c r="E99" s="849"/>
      <c r="F99" s="849"/>
      <c r="G99" s="849"/>
      <c r="H99" s="849"/>
      <c r="I99" s="849"/>
      <c r="J99" s="849"/>
      <c r="K99" s="849"/>
      <c r="L99" s="849"/>
      <c r="M99" s="849"/>
    </row>
    <row r="100" spans="2:49">
      <c r="D100" s="849"/>
      <c r="E100" s="849"/>
      <c r="F100" s="849"/>
      <c r="G100" s="849"/>
      <c r="H100" s="849"/>
      <c r="I100" s="849"/>
      <c r="J100" s="849"/>
      <c r="K100" s="849"/>
      <c r="L100" s="849"/>
      <c r="M100" s="849"/>
    </row>
    <row r="101" spans="2:49" ht="15" customHeight="1">
      <c r="D101" s="849"/>
      <c r="E101" s="849"/>
      <c r="F101" s="849"/>
      <c r="G101" s="849"/>
      <c r="H101" s="849"/>
      <c r="I101" s="849"/>
      <c r="J101" s="849"/>
      <c r="K101" s="849"/>
      <c r="L101" s="849"/>
      <c r="M101" s="849"/>
    </row>
    <row r="102" spans="2:49"/>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4140625" defaultRowHeight="15.6" zeroHeight="1"/>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c r="B1" s="859" t="str">
        <f>Language!$E$204</f>
        <v>Predictions</v>
      </c>
      <c r="C1" s="859"/>
      <c r="D1" s="859"/>
      <c r="E1" s="859"/>
      <c r="F1" s="859"/>
      <c r="G1" s="859"/>
    </row>
    <row r="2" spans="1:345" ht="18.75" customHeight="1">
      <c r="A2" s="194"/>
      <c r="B2" s="194"/>
      <c r="C2" s="50"/>
      <c r="D2" s="50"/>
      <c r="E2" s="50"/>
      <c r="I2" s="867">
        <f>O132</f>
        <v>0</v>
      </c>
      <c r="J2" s="867"/>
      <c r="K2" s="867"/>
      <c r="L2" s="867"/>
      <c r="M2" s="867"/>
      <c r="N2" s="867"/>
      <c r="O2" s="867"/>
      <c r="P2" s="867"/>
      <c r="Q2" s="867"/>
      <c r="R2" s="867"/>
      <c r="S2" s="867"/>
      <c r="T2" s="867"/>
      <c r="V2" s="867">
        <f>AB132</f>
        <v>0</v>
      </c>
      <c r="W2" s="867"/>
      <c r="X2" s="867"/>
      <c r="Y2" s="867"/>
      <c r="Z2" s="867"/>
      <c r="AA2" s="867"/>
      <c r="AB2" s="867"/>
      <c r="AC2" s="867"/>
      <c r="AD2" s="867"/>
      <c r="AE2" s="867"/>
      <c r="AF2" s="867"/>
      <c r="AG2" s="867"/>
      <c r="AI2" s="867">
        <f>AO132</f>
        <v>0</v>
      </c>
      <c r="AJ2" s="867"/>
      <c r="AK2" s="867"/>
      <c r="AL2" s="867"/>
      <c r="AM2" s="867"/>
      <c r="AN2" s="867"/>
      <c r="AO2" s="867"/>
      <c r="AP2" s="867"/>
      <c r="AQ2" s="867"/>
      <c r="AR2" s="867"/>
      <c r="AS2" s="867"/>
      <c r="AT2" s="867"/>
      <c r="AV2" s="867">
        <f>BB132</f>
        <v>0</v>
      </c>
      <c r="AW2" s="867"/>
      <c r="AX2" s="867"/>
      <c r="AY2" s="867"/>
      <c r="AZ2" s="867"/>
      <c r="BA2" s="867"/>
      <c r="BB2" s="867"/>
      <c r="BC2" s="867"/>
      <c r="BD2" s="867"/>
      <c r="BE2" s="867"/>
      <c r="BF2" s="867"/>
      <c r="BG2" s="867"/>
      <c r="BI2" s="867">
        <f>BO132</f>
        <v>0</v>
      </c>
      <c r="BJ2" s="867"/>
      <c r="BK2" s="867"/>
      <c r="BL2" s="867"/>
      <c r="BM2" s="867"/>
      <c r="BN2" s="867"/>
      <c r="BO2" s="867"/>
      <c r="BP2" s="867"/>
      <c r="BQ2" s="867"/>
      <c r="BR2" s="867"/>
      <c r="BS2" s="867"/>
      <c r="BT2" s="867"/>
      <c r="BV2" s="867">
        <f>CB132</f>
        <v>0</v>
      </c>
      <c r="BW2" s="867"/>
      <c r="BX2" s="867"/>
      <c r="BY2" s="867"/>
      <c r="BZ2" s="867"/>
      <c r="CA2" s="867"/>
      <c r="CB2" s="867"/>
      <c r="CC2" s="867"/>
      <c r="CD2" s="867"/>
      <c r="CE2" s="867"/>
      <c r="CF2" s="867"/>
      <c r="CG2" s="867"/>
      <c r="CI2" s="867">
        <f>CO132</f>
        <v>0</v>
      </c>
      <c r="CJ2" s="867"/>
      <c r="CK2" s="867"/>
      <c r="CL2" s="867"/>
      <c r="CM2" s="867"/>
      <c r="CN2" s="867"/>
      <c r="CO2" s="867"/>
      <c r="CP2" s="867"/>
      <c r="CQ2" s="867"/>
      <c r="CR2" s="867"/>
      <c r="CS2" s="867"/>
      <c r="CT2" s="867"/>
      <c r="CV2" s="867">
        <f>DB132</f>
        <v>0</v>
      </c>
      <c r="CW2" s="867"/>
      <c r="CX2" s="867"/>
      <c r="CY2" s="867"/>
      <c r="CZ2" s="867"/>
      <c r="DA2" s="867"/>
      <c r="DB2" s="867"/>
      <c r="DC2" s="867"/>
      <c r="DD2" s="867"/>
      <c r="DE2" s="867"/>
      <c r="DF2" s="867"/>
      <c r="DG2" s="867"/>
      <c r="DI2" s="867">
        <f>DO132</f>
        <v>0</v>
      </c>
      <c r="DJ2" s="867"/>
      <c r="DK2" s="867"/>
      <c r="DL2" s="867"/>
      <c r="DM2" s="867"/>
      <c r="DN2" s="867"/>
      <c r="DO2" s="867"/>
      <c r="DP2" s="867"/>
      <c r="DQ2" s="867"/>
      <c r="DR2" s="867"/>
      <c r="DS2" s="867"/>
      <c r="DT2" s="867"/>
      <c r="DV2" s="867">
        <f>EB132</f>
        <v>0</v>
      </c>
      <c r="DW2" s="867"/>
      <c r="DX2" s="867"/>
      <c r="DY2" s="867"/>
      <c r="DZ2" s="867"/>
      <c r="EA2" s="867"/>
      <c r="EB2" s="867"/>
      <c r="EC2" s="867"/>
      <c r="ED2" s="867"/>
      <c r="EE2" s="867"/>
      <c r="EF2" s="867"/>
      <c r="EG2" s="867"/>
      <c r="EI2" s="867">
        <f>EO132</f>
        <v>0</v>
      </c>
      <c r="EJ2" s="867"/>
      <c r="EK2" s="867"/>
      <c r="EL2" s="867"/>
      <c r="EM2" s="867"/>
      <c r="EN2" s="867"/>
      <c r="EO2" s="867"/>
      <c r="EP2" s="867"/>
      <c r="EQ2" s="867"/>
      <c r="ER2" s="867"/>
      <c r="ES2" s="867"/>
      <c r="ET2" s="867"/>
      <c r="EV2" s="867">
        <f>FB132</f>
        <v>0</v>
      </c>
      <c r="EW2" s="867"/>
      <c r="EX2" s="867"/>
      <c r="EY2" s="867"/>
      <c r="EZ2" s="867"/>
      <c r="FA2" s="867"/>
      <c r="FB2" s="867"/>
      <c r="FC2" s="867"/>
      <c r="FD2" s="867"/>
      <c r="FE2" s="867"/>
      <c r="FF2" s="867"/>
      <c r="FG2" s="867"/>
      <c r="FI2" s="867">
        <f>FO132</f>
        <v>0</v>
      </c>
      <c r="FJ2" s="867"/>
      <c r="FK2" s="867"/>
      <c r="FL2" s="867"/>
      <c r="FM2" s="867"/>
      <c r="FN2" s="867"/>
      <c r="FO2" s="867"/>
      <c r="FP2" s="867"/>
      <c r="FQ2" s="867"/>
      <c r="FR2" s="867"/>
      <c r="FS2" s="867"/>
      <c r="FT2" s="867"/>
      <c r="FV2" s="867">
        <f>GB132</f>
        <v>0</v>
      </c>
      <c r="FW2" s="867"/>
      <c r="FX2" s="867"/>
      <c r="FY2" s="867"/>
      <c r="FZ2" s="867"/>
      <c r="GA2" s="867"/>
      <c r="GB2" s="867"/>
      <c r="GC2" s="867"/>
      <c r="GD2" s="867"/>
      <c r="GE2" s="867"/>
      <c r="GF2" s="867"/>
      <c r="GG2" s="867"/>
      <c r="GI2" s="867">
        <f>GO132</f>
        <v>0</v>
      </c>
      <c r="GJ2" s="867"/>
      <c r="GK2" s="867"/>
      <c r="GL2" s="867"/>
      <c r="GM2" s="867"/>
      <c r="GN2" s="867"/>
      <c r="GO2" s="867"/>
      <c r="GP2" s="867"/>
      <c r="GQ2" s="867"/>
      <c r="GR2" s="867"/>
      <c r="GS2" s="867"/>
      <c r="GT2" s="867"/>
      <c r="GV2" s="867">
        <f>HB132</f>
        <v>0</v>
      </c>
      <c r="GW2" s="867"/>
      <c r="GX2" s="867"/>
      <c r="GY2" s="867"/>
      <c r="GZ2" s="867"/>
      <c r="HA2" s="867"/>
      <c r="HB2" s="867"/>
      <c r="HC2" s="867"/>
      <c r="HD2" s="867"/>
      <c r="HE2" s="867"/>
      <c r="HF2" s="867"/>
      <c r="HG2" s="867"/>
      <c r="HI2" s="867">
        <f>HO132</f>
        <v>0</v>
      </c>
      <c r="HJ2" s="867"/>
      <c r="HK2" s="867"/>
      <c r="HL2" s="867"/>
      <c r="HM2" s="867"/>
      <c r="HN2" s="867"/>
      <c r="HO2" s="867"/>
      <c r="HP2" s="867"/>
      <c r="HQ2" s="867"/>
      <c r="HR2" s="867"/>
      <c r="HS2" s="867"/>
      <c r="HT2" s="867"/>
      <c r="HV2" s="867">
        <f>IB132</f>
        <v>0</v>
      </c>
      <c r="HW2" s="867"/>
      <c r="HX2" s="867"/>
      <c r="HY2" s="867"/>
      <c r="HZ2" s="867"/>
      <c r="IA2" s="867"/>
      <c r="IB2" s="867"/>
      <c r="IC2" s="867"/>
      <c r="ID2" s="867"/>
      <c r="IE2" s="867"/>
      <c r="IF2" s="867"/>
      <c r="IG2" s="867"/>
      <c r="II2" s="867">
        <f>IO132</f>
        <v>0</v>
      </c>
      <c r="IJ2" s="867"/>
      <c r="IK2" s="867"/>
      <c r="IL2" s="867"/>
      <c r="IM2" s="867"/>
      <c r="IN2" s="867"/>
      <c r="IO2" s="867"/>
      <c r="IP2" s="867"/>
      <c r="IQ2" s="867"/>
      <c r="IR2" s="867"/>
      <c r="IS2" s="867"/>
      <c r="IT2" s="867"/>
      <c r="IV2" s="867">
        <f>JB132</f>
        <v>0</v>
      </c>
      <c r="IW2" s="867"/>
      <c r="IX2" s="867"/>
      <c r="IY2" s="867"/>
      <c r="IZ2" s="867"/>
      <c r="JA2" s="867"/>
      <c r="JB2" s="867"/>
      <c r="JC2" s="867"/>
      <c r="JD2" s="867"/>
      <c r="JE2" s="867"/>
      <c r="JF2" s="867"/>
      <c r="JG2" s="867"/>
      <c r="JI2" s="867">
        <f>JO132</f>
        <v>0</v>
      </c>
      <c r="JJ2" s="867"/>
      <c r="JK2" s="867"/>
      <c r="JL2" s="867"/>
      <c r="JM2" s="867"/>
      <c r="JN2" s="867"/>
      <c r="JO2" s="867"/>
      <c r="JP2" s="867"/>
      <c r="JQ2" s="867"/>
      <c r="JR2" s="867"/>
      <c r="JS2" s="867"/>
      <c r="JT2" s="867"/>
      <c r="JV2" s="867">
        <f>KB132</f>
        <v>0</v>
      </c>
      <c r="JW2" s="867"/>
      <c r="JX2" s="867"/>
      <c r="JY2" s="867"/>
      <c r="JZ2" s="867"/>
      <c r="KA2" s="867"/>
      <c r="KB2" s="867"/>
      <c r="KC2" s="867"/>
      <c r="KD2" s="867"/>
      <c r="KE2" s="867"/>
      <c r="KF2" s="867"/>
      <c r="KG2" s="867"/>
      <c r="KI2" s="867">
        <f>KO132</f>
        <v>0</v>
      </c>
      <c r="KJ2" s="867"/>
      <c r="KK2" s="867"/>
      <c r="KL2" s="867"/>
      <c r="KM2" s="867"/>
      <c r="KN2" s="867"/>
      <c r="KO2" s="867"/>
      <c r="KP2" s="867"/>
      <c r="KQ2" s="867"/>
      <c r="KR2" s="867"/>
      <c r="KS2" s="867"/>
      <c r="KT2" s="867"/>
      <c r="KV2" s="867">
        <f>LB132</f>
        <v>0</v>
      </c>
      <c r="KW2" s="867"/>
      <c r="KX2" s="867"/>
      <c r="KY2" s="867"/>
      <c r="KZ2" s="867"/>
      <c r="LA2" s="867"/>
      <c r="LB2" s="867"/>
      <c r="LC2" s="867"/>
      <c r="LD2" s="867"/>
      <c r="LE2" s="867"/>
      <c r="LF2" s="867"/>
      <c r="LG2" s="867"/>
      <c r="LI2" s="867">
        <f>LO132</f>
        <v>0</v>
      </c>
      <c r="LJ2" s="867"/>
      <c r="LK2" s="867"/>
      <c r="LL2" s="867"/>
      <c r="LM2" s="867"/>
      <c r="LN2" s="867"/>
      <c r="LO2" s="867"/>
      <c r="LP2" s="867"/>
      <c r="LQ2" s="867"/>
      <c r="LR2" s="867"/>
      <c r="LS2" s="867"/>
      <c r="LT2" s="867"/>
      <c r="LV2" s="867">
        <f>MB132</f>
        <v>0</v>
      </c>
      <c r="LW2" s="867"/>
      <c r="LX2" s="867"/>
      <c r="LY2" s="867"/>
      <c r="LZ2" s="867"/>
      <c r="MA2" s="867"/>
      <c r="MB2" s="867"/>
      <c r="MC2" s="867"/>
      <c r="MD2" s="867"/>
      <c r="ME2" s="867"/>
      <c r="MF2" s="867"/>
      <c r="MG2" s="867"/>
    </row>
    <row r="3" spans="1:345" ht="24.75" customHeight="1" thickBot="1">
      <c r="A3" s="194"/>
      <c r="B3" s="861" t="str">
        <f>Language!$E$205</f>
        <v>Correct Results</v>
      </c>
      <c r="C3" s="862"/>
      <c r="D3" s="862"/>
      <c r="E3" s="862"/>
      <c r="F3" s="862"/>
      <c r="G3" s="863"/>
      <c r="I3" s="868" t="s">
        <v>560</v>
      </c>
      <c r="J3" s="869"/>
      <c r="K3" s="869"/>
      <c r="L3" s="869"/>
      <c r="M3" s="869"/>
      <c r="N3" s="869"/>
      <c r="O3" s="869"/>
      <c r="P3" s="869"/>
      <c r="Q3" s="869"/>
      <c r="R3" s="869"/>
      <c r="S3" s="869"/>
      <c r="T3" s="870"/>
      <c r="V3" s="868" t="s">
        <v>1643</v>
      </c>
      <c r="W3" s="869"/>
      <c r="X3" s="869"/>
      <c r="Y3" s="869"/>
      <c r="Z3" s="869"/>
      <c r="AA3" s="869"/>
      <c r="AB3" s="869"/>
      <c r="AC3" s="869"/>
      <c r="AD3" s="869"/>
      <c r="AE3" s="869"/>
      <c r="AF3" s="869"/>
      <c r="AG3" s="870"/>
      <c r="AI3" s="868"/>
      <c r="AJ3" s="869"/>
      <c r="AK3" s="869"/>
      <c r="AL3" s="869"/>
      <c r="AM3" s="869"/>
      <c r="AN3" s="869"/>
      <c r="AO3" s="869"/>
      <c r="AP3" s="869"/>
      <c r="AQ3" s="869"/>
      <c r="AR3" s="869"/>
      <c r="AS3" s="869"/>
      <c r="AT3" s="870"/>
      <c r="AV3" s="868"/>
      <c r="AW3" s="869"/>
      <c r="AX3" s="869"/>
      <c r="AY3" s="869"/>
      <c r="AZ3" s="869"/>
      <c r="BA3" s="869"/>
      <c r="BB3" s="869"/>
      <c r="BC3" s="869"/>
      <c r="BD3" s="869"/>
      <c r="BE3" s="869"/>
      <c r="BF3" s="869"/>
      <c r="BG3" s="870"/>
      <c r="BI3" s="868"/>
      <c r="BJ3" s="869"/>
      <c r="BK3" s="869"/>
      <c r="BL3" s="869"/>
      <c r="BM3" s="869"/>
      <c r="BN3" s="869"/>
      <c r="BO3" s="869"/>
      <c r="BP3" s="869"/>
      <c r="BQ3" s="869"/>
      <c r="BR3" s="869"/>
      <c r="BS3" s="869"/>
      <c r="BT3" s="870"/>
      <c r="BV3" s="868"/>
      <c r="BW3" s="869"/>
      <c r="BX3" s="869"/>
      <c r="BY3" s="869"/>
      <c r="BZ3" s="869"/>
      <c r="CA3" s="869"/>
      <c r="CB3" s="869"/>
      <c r="CC3" s="869"/>
      <c r="CD3" s="869"/>
      <c r="CE3" s="869"/>
      <c r="CF3" s="869"/>
      <c r="CG3" s="870"/>
      <c r="CI3" s="868"/>
      <c r="CJ3" s="869"/>
      <c r="CK3" s="869"/>
      <c r="CL3" s="869"/>
      <c r="CM3" s="869"/>
      <c r="CN3" s="869"/>
      <c r="CO3" s="869"/>
      <c r="CP3" s="869"/>
      <c r="CQ3" s="869"/>
      <c r="CR3" s="869"/>
      <c r="CS3" s="869"/>
      <c r="CT3" s="870"/>
      <c r="CV3" s="868"/>
      <c r="CW3" s="869"/>
      <c r="CX3" s="869"/>
      <c r="CY3" s="869"/>
      <c r="CZ3" s="869"/>
      <c r="DA3" s="869"/>
      <c r="DB3" s="869"/>
      <c r="DC3" s="869"/>
      <c r="DD3" s="869"/>
      <c r="DE3" s="869"/>
      <c r="DF3" s="869"/>
      <c r="DG3" s="870"/>
      <c r="DI3" s="868"/>
      <c r="DJ3" s="869"/>
      <c r="DK3" s="869"/>
      <c r="DL3" s="869"/>
      <c r="DM3" s="869"/>
      <c r="DN3" s="869"/>
      <c r="DO3" s="869"/>
      <c r="DP3" s="869"/>
      <c r="DQ3" s="869"/>
      <c r="DR3" s="869"/>
      <c r="DS3" s="869"/>
      <c r="DT3" s="870"/>
      <c r="DV3" s="868"/>
      <c r="DW3" s="869"/>
      <c r="DX3" s="869"/>
      <c r="DY3" s="869"/>
      <c r="DZ3" s="869"/>
      <c r="EA3" s="869"/>
      <c r="EB3" s="869"/>
      <c r="EC3" s="869"/>
      <c r="ED3" s="869"/>
      <c r="EE3" s="869"/>
      <c r="EF3" s="869"/>
      <c r="EG3" s="870"/>
      <c r="EI3" s="868"/>
      <c r="EJ3" s="869"/>
      <c r="EK3" s="869"/>
      <c r="EL3" s="869"/>
      <c r="EM3" s="869"/>
      <c r="EN3" s="869"/>
      <c r="EO3" s="869"/>
      <c r="EP3" s="869"/>
      <c r="EQ3" s="869"/>
      <c r="ER3" s="869"/>
      <c r="ES3" s="869"/>
      <c r="ET3" s="870"/>
      <c r="EV3" s="868"/>
      <c r="EW3" s="869"/>
      <c r="EX3" s="869"/>
      <c r="EY3" s="869"/>
      <c r="EZ3" s="869"/>
      <c r="FA3" s="869"/>
      <c r="FB3" s="869"/>
      <c r="FC3" s="869"/>
      <c r="FD3" s="869"/>
      <c r="FE3" s="869"/>
      <c r="FF3" s="869"/>
      <c r="FG3" s="870"/>
      <c r="FI3" s="868"/>
      <c r="FJ3" s="869"/>
      <c r="FK3" s="869"/>
      <c r="FL3" s="869"/>
      <c r="FM3" s="869"/>
      <c r="FN3" s="869"/>
      <c r="FO3" s="869"/>
      <c r="FP3" s="869"/>
      <c r="FQ3" s="869"/>
      <c r="FR3" s="869"/>
      <c r="FS3" s="869"/>
      <c r="FT3" s="870"/>
      <c r="FV3" s="868"/>
      <c r="FW3" s="869"/>
      <c r="FX3" s="869"/>
      <c r="FY3" s="869"/>
      <c r="FZ3" s="869"/>
      <c r="GA3" s="869"/>
      <c r="GB3" s="869"/>
      <c r="GC3" s="869"/>
      <c r="GD3" s="869"/>
      <c r="GE3" s="869"/>
      <c r="GF3" s="869"/>
      <c r="GG3" s="870"/>
      <c r="GI3" s="868"/>
      <c r="GJ3" s="869"/>
      <c r="GK3" s="869"/>
      <c r="GL3" s="869"/>
      <c r="GM3" s="869"/>
      <c r="GN3" s="869"/>
      <c r="GO3" s="869"/>
      <c r="GP3" s="869"/>
      <c r="GQ3" s="869"/>
      <c r="GR3" s="869"/>
      <c r="GS3" s="869"/>
      <c r="GT3" s="870"/>
      <c r="GV3" s="868"/>
      <c r="GW3" s="869"/>
      <c r="GX3" s="869"/>
      <c r="GY3" s="869"/>
      <c r="GZ3" s="869"/>
      <c r="HA3" s="869"/>
      <c r="HB3" s="869"/>
      <c r="HC3" s="869"/>
      <c r="HD3" s="869"/>
      <c r="HE3" s="869"/>
      <c r="HF3" s="869"/>
      <c r="HG3" s="870"/>
      <c r="HI3" s="868"/>
      <c r="HJ3" s="869"/>
      <c r="HK3" s="869"/>
      <c r="HL3" s="869"/>
      <c r="HM3" s="869"/>
      <c r="HN3" s="869"/>
      <c r="HO3" s="869"/>
      <c r="HP3" s="869"/>
      <c r="HQ3" s="869"/>
      <c r="HR3" s="869"/>
      <c r="HS3" s="869"/>
      <c r="HT3" s="870"/>
      <c r="HV3" s="868"/>
      <c r="HW3" s="869"/>
      <c r="HX3" s="869"/>
      <c r="HY3" s="869"/>
      <c r="HZ3" s="869"/>
      <c r="IA3" s="869"/>
      <c r="IB3" s="869"/>
      <c r="IC3" s="869"/>
      <c r="ID3" s="869"/>
      <c r="IE3" s="869"/>
      <c r="IF3" s="869"/>
      <c r="IG3" s="870"/>
      <c r="II3" s="868"/>
      <c r="IJ3" s="869"/>
      <c r="IK3" s="869"/>
      <c r="IL3" s="869"/>
      <c r="IM3" s="869"/>
      <c r="IN3" s="869"/>
      <c r="IO3" s="869"/>
      <c r="IP3" s="869"/>
      <c r="IQ3" s="869"/>
      <c r="IR3" s="869"/>
      <c r="IS3" s="869"/>
      <c r="IT3" s="870"/>
      <c r="IV3" s="868"/>
      <c r="IW3" s="869"/>
      <c r="IX3" s="869"/>
      <c r="IY3" s="869"/>
      <c r="IZ3" s="869"/>
      <c r="JA3" s="869"/>
      <c r="JB3" s="869"/>
      <c r="JC3" s="869"/>
      <c r="JD3" s="869"/>
      <c r="JE3" s="869"/>
      <c r="JF3" s="869"/>
      <c r="JG3" s="870"/>
      <c r="JI3" s="868"/>
      <c r="JJ3" s="869"/>
      <c r="JK3" s="869"/>
      <c r="JL3" s="869"/>
      <c r="JM3" s="869"/>
      <c r="JN3" s="869"/>
      <c r="JO3" s="869"/>
      <c r="JP3" s="869"/>
      <c r="JQ3" s="869"/>
      <c r="JR3" s="869"/>
      <c r="JS3" s="869"/>
      <c r="JT3" s="870"/>
      <c r="JV3" s="868"/>
      <c r="JW3" s="869"/>
      <c r="JX3" s="869"/>
      <c r="JY3" s="869"/>
      <c r="JZ3" s="869"/>
      <c r="KA3" s="869"/>
      <c r="KB3" s="869"/>
      <c r="KC3" s="869"/>
      <c r="KD3" s="869"/>
      <c r="KE3" s="869"/>
      <c r="KF3" s="869"/>
      <c r="KG3" s="870"/>
      <c r="KI3" s="868"/>
      <c r="KJ3" s="869"/>
      <c r="KK3" s="869"/>
      <c r="KL3" s="869"/>
      <c r="KM3" s="869"/>
      <c r="KN3" s="869"/>
      <c r="KO3" s="869"/>
      <c r="KP3" s="869"/>
      <c r="KQ3" s="869"/>
      <c r="KR3" s="869"/>
      <c r="KS3" s="869"/>
      <c r="KT3" s="870"/>
      <c r="KV3" s="868"/>
      <c r="KW3" s="869"/>
      <c r="KX3" s="869"/>
      <c r="KY3" s="869"/>
      <c r="KZ3" s="869"/>
      <c r="LA3" s="869"/>
      <c r="LB3" s="869"/>
      <c r="LC3" s="869"/>
      <c r="LD3" s="869"/>
      <c r="LE3" s="869"/>
      <c r="LF3" s="869"/>
      <c r="LG3" s="870"/>
      <c r="LI3" s="868"/>
      <c r="LJ3" s="869"/>
      <c r="LK3" s="869"/>
      <c r="LL3" s="869"/>
      <c r="LM3" s="869"/>
      <c r="LN3" s="869"/>
      <c r="LO3" s="869"/>
      <c r="LP3" s="869"/>
      <c r="LQ3" s="869"/>
      <c r="LR3" s="869"/>
      <c r="LS3" s="869"/>
      <c r="LT3" s="870"/>
      <c r="LV3" s="868"/>
      <c r="LW3" s="869"/>
      <c r="LX3" s="869"/>
      <c r="LY3" s="869"/>
      <c r="LZ3" s="869"/>
      <c r="MA3" s="869"/>
      <c r="MB3" s="869"/>
      <c r="MC3" s="869"/>
      <c r="MD3" s="869"/>
      <c r="ME3" s="869"/>
      <c r="MF3" s="869"/>
      <c r="MG3" s="870"/>
    </row>
    <row r="4" spans="1:345" ht="40.5" customHeight="1" thickTop="1">
      <c r="A4" s="194"/>
      <c r="B4" s="214"/>
      <c r="C4" s="215"/>
      <c r="D4" s="215"/>
      <c r="E4" s="216"/>
      <c r="F4" s="864" t="str">
        <f>Language!$E$206</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c r="A5" s="195"/>
      <c r="B5" s="205" t="str">
        <f>Language!$E$130&amp;" A"</f>
        <v>Group A</v>
      </c>
      <c r="C5" s="206"/>
      <c r="D5" s="207"/>
      <c r="E5" s="208"/>
      <c r="F5" s="209"/>
      <c r="G5" s="210"/>
      <c r="I5" s="205" t="str">
        <f t="shared" ref="I5:I33" si="0">$B5</f>
        <v>Group A</v>
      </c>
      <c r="J5" s="207"/>
      <c r="K5" s="207"/>
      <c r="L5" s="208"/>
      <c r="M5" s="236"/>
      <c r="N5" s="237"/>
      <c r="O5" s="209"/>
      <c r="P5" s="220"/>
      <c r="Q5" s="208"/>
      <c r="R5" s="208"/>
      <c r="S5" s="208"/>
      <c r="T5" s="221"/>
      <c r="V5" s="205" t="str">
        <f t="shared" ref="V5:V68" si="1">$B5</f>
        <v>Group A</v>
      </c>
      <c r="W5" s="207"/>
      <c r="X5" s="207"/>
      <c r="Y5" s="208"/>
      <c r="Z5" s="236"/>
      <c r="AA5" s="237"/>
      <c r="AB5" s="209"/>
      <c r="AC5" s="220"/>
      <c r="AD5" s="208"/>
      <c r="AE5" s="208"/>
      <c r="AF5" s="208"/>
      <c r="AG5" s="221"/>
      <c r="AI5" s="205" t="str">
        <f t="shared" ref="AI5:AI68" si="2">$B5</f>
        <v>Group A</v>
      </c>
      <c r="AJ5" s="207"/>
      <c r="AK5" s="207"/>
      <c r="AL5" s="208"/>
      <c r="AM5" s="236"/>
      <c r="AN5" s="237"/>
      <c r="AO5" s="209"/>
      <c r="AP5" s="220"/>
      <c r="AQ5" s="208"/>
      <c r="AR5" s="208"/>
      <c r="AS5" s="208"/>
      <c r="AT5" s="221"/>
      <c r="AV5" s="205" t="str">
        <f t="shared" ref="AV5:AV68" si="3">$B5</f>
        <v>Group A</v>
      </c>
      <c r="AW5" s="207"/>
      <c r="AX5" s="207"/>
      <c r="AY5" s="208"/>
      <c r="AZ5" s="236"/>
      <c r="BA5" s="237"/>
      <c r="BB5" s="209"/>
      <c r="BC5" s="220"/>
      <c r="BD5" s="208"/>
      <c r="BE5" s="208"/>
      <c r="BF5" s="208"/>
      <c r="BG5" s="221"/>
      <c r="BI5" s="205" t="str">
        <f t="shared" ref="BI5:BI68" si="4">$B5</f>
        <v>Group A</v>
      </c>
      <c r="BJ5" s="207"/>
      <c r="BK5" s="207"/>
      <c r="BL5" s="208"/>
      <c r="BM5" s="236"/>
      <c r="BN5" s="237"/>
      <c r="BO5" s="209"/>
      <c r="BP5" s="220"/>
      <c r="BQ5" s="208"/>
      <c r="BR5" s="208"/>
      <c r="BS5" s="208"/>
      <c r="BT5" s="221"/>
      <c r="BV5" s="205" t="str">
        <f t="shared" ref="BV5:BV68" si="5">$B5</f>
        <v>Group A</v>
      </c>
      <c r="BW5" s="207"/>
      <c r="BX5" s="207"/>
      <c r="BY5" s="208"/>
      <c r="BZ5" s="236"/>
      <c r="CA5" s="237"/>
      <c r="CB5" s="209"/>
      <c r="CC5" s="220"/>
      <c r="CD5" s="208"/>
      <c r="CE5" s="208"/>
      <c r="CF5" s="208"/>
      <c r="CG5" s="221"/>
      <c r="CI5" s="205" t="str">
        <f t="shared" ref="CI5:CI68" si="6">$B5</f>
        <v>Group A</v>
      </c>
      <c r="CJ5" s="207"/>
      <c r="CK5" s="207"/>
      <c r="CL5" s="208"/>
      <c r="CM5" s="236"/>
      <c r="CN5" s="237"/>
      <c r="CO5" s="209"/>
      <c r="CP5" s="220"/>
      <c r="CQ5" s="208"/>
      <c r="CR5" s="208"/>
      <c r="CS5" s="208"/>
      <c r="CT5" s="221"/>
      <c r="CV5" s="205" t="str">
        <f t="shared" ref="CV5:CV68" si="7">$B5</f>
        <v>Group A</v>
      </c>
      <c r="CW5" s="207"/>
      <c r="CX5" s="207"/>
      <c r="CY5" s="208"/>
      <c r="CZ5" s="236"/>
      <c r="DA5" s="237"/>
      <c r="DB5" s="209"/>
      <c r="DC5" s="220"/>
      <c r="DD5" s="208"/>
      <c r="DE5" s="208"/>
      <c r="DF5" s="208"/>
      <c r="DG5" s="221"/>
      <c r="DI5" s="205" t="str">
        <f t="shared" ref="DI5:DI68" si="8">$B5</f>
        <v>Group A</v>
      </c>
      <c r="DJ5" s="207"/>
      <c r="DK5" s="207"/>
      <c r="DL5" s="208"/>
      <c r="DM5" s="236"/>
      <c r="DN5" s="237"/>
      <c r="DO5" s="209"/>
      <c r="DP5" s="220"/>
      <c r="DQ5" s="208"/>
      <c r="DR5" s="208"/>
      <c r="DS5" s="208"/>
      <c r="DT5" s="221"/>
      <c r="DV5" s="205" t="str">
        <f t="shared" ref="DV5:DV68" si="9">$B5</f>
        <v>Group A</v>
      </c>
      <c r="DW5" s="207"/>
      <c r="DX5" s="207"/>
      <c r="DY5" s="208"/>
      <c r="DZ5" s="236"/>
      <c r="EA5" s="237"/>
      <c r="EB5" s="209"/>
      <c r="EC5" s="220"/>
      <c r="ED5" s="208"/>
      <c r="EE5" s="208"/>
      <c r="EF5" s="208"/>
      <c r="EG5" s="221"/>
      <c r="EI5" s="205" t="str">
        <f t="shared" ref="EI5:EI68" si="10">$B5</f>
        <v>Group A</v>
      </c>
      <c r="EJ5" s="207"/>
      <c r="EK5" s="207"/>
      <c r="EL5" s="208"/>
      <c r="EM5" s="236"/>
      <c r="EN5" s="237"/>
      <c r="EO5" s="209"/>
      <c r="EP5" s="220"/>
      <c r="EQ5" s="208"/>
      <c r="ER5" s="208"/>
      <c r="ES5" s="208"/>
      <c r="ET5" s="221"/>
      <c r="EV5" s="205" t="str">
        <f t="shared" ref="EV5:EV68" si="11">$B5</f>
        <v>Group A</v>
      </c>
      <c r="EW5" s="207"/>
      <c r="EX5" s="207"/>
      <c r="EY5" s="208"/>
      <c r="EZ5" s="236"/>
      <c r="FA5" s="237"/>
      <c r="FB5" s="209"/>
      <c r="FC5" s="220"/>
      <c r="FD5" s="208"/>
      <c r="FE5" s="208"/>
      <c r="FF5" s="208"/>
      <c r="FG5" s="221"/>
      <c r="FI5" s="205" t="str">
        <f t="shared" ref="FI5:FI68" si="12">$B5</f>
        <v>Group A</v>
      </c>
      <c r="FJ5" s="207"/>
      <c r="FK5" s="207"/>
      <c r="FL5" s="208"/>
      <c r="FM5" s="236"/>
      <c r="FN5" s="237"/>
      <c r="FO5" s="209"/>
      <c r="FP5" s="220"/>
      <c r="FQ5" s="208"/>
      <c r="FR5" s="208"/>
      <c r="FS5" s="208"/>
      <c r="FT5" s="221"/>
      <c r="FV5" s="205" t="str">
        <f t="shared" ref="FV5:FV68" si="13">$B5</f>
        <v>Group A</v>
      </c>
      <c r="FW5" s="207"/>
      <c r="FX5" s="207"/>
      <c r="FY5" s="208"/>
      <c r="FZ5" s="236"/>
      <c r="GA5" s="237"/>
      <c r="GB5" s="209"/>
      <c r="GC5" s="220"/>
      <c r="GD5" s="208"/>
      <c r="GE5" s="208"/>
      <c r="GF5" s="208"/>
      <c r="GG5" s="221"/>
      <c r="GI5" s="205" t="str">
        <f t="shared" ref="GI5:GI68" si="14">$B5</f>
        <v>Group A</v>
      </c>
      <c r="GJ5" s="207"/>
      <c r="GK5" s="207"/>
      <c r="GL5" s="208"/>
      <c r="GM5" s="236"/>
      <c r="GN5" s="237"/>
      <c r="GO5" s="209"/>
      <c r="GP5" s="220"/>
      <c r="GQ5" s="208"/>
      <c r="GR5" s="208"/>
      <c r="GS5" s="208"/>
      <c r="GT5" s="221"/>
      <c r="GV5" s="205" t="str">
        <f t="shared" ref="GV5:GV68" si="15">$B5</f>
        <v>Group A</v>
      </c>
      <c r="GW5" s="207"/>
      <c r="GX5" s="207"/>
      <c r="GY5" s="208"/>
      <c r="GZ5" s="236"/>
      <c r="HA5" s="237"/>
      <c r="HB5" s="209"/>
      <c r="HC5" s="220"/>
      <c r="HD5" s="208"/>
      <c r="HE5" s="208"/>
      <c r="HF5" s="208"/>
      <c r="HG5" s="221"/>
      <c r="HI5" s="205" t="str">
        <f t="shared" ref="HI5:HI68" si="16">$B5</f>
        <v>Group A</v>
      </c>
      <c r="HJ5" s="207"/>
      <c r="HK5" s="207"/>
      <c r="HL5" s="208"/>
      <c r="HM5" s="236"/>
      <c r="HN5" s="237"/>
      <c r="HO5" s="209"/>
      <c r="HP5" s="220"/>
      <c r="HQ5" s="208"/>
      <c r="HR5" s="208"/>
      <c r="HS5" s="208"/>
      <c r="HT5" s="221"/>
      <c r="HV5" s="205" t="str">
        <f t="shared" ref="HV5:HV68" si="17">$B5</f>
        <v>Group A</v>
      </c>
      <c r="HW5" s="207"/>
      <c r="HX5" s="207"/>
      <c r="HY5" s="208"/>
      <c r="HZ5" s="236"/>
      <c r="IA5" s="237"/>
      <c r="IB5" s="209"/>
      <c r="IC5" s="220"/>
      <c r="ID5" s="208"/>
      <c r="IE5" s="208"/>
      <c r="IF5" s="208"/>
      <c r="IG5" s="221"/>
      <c r="II5" s="205" t="str">
        <f t="shared" ref="II5:II68" si="18">$B5</f>
        <v>Group A</v>
      </c>
      <c r="IJ5" s="207"/>
      <c r="IK5" s="207"/>
      <c r="IL5" s="208"/>
      <c r="IM5" s="236"/>
      <c r="IN5" s="237"/>
      <c r="IO5" s="209"/>
      <c r="IP5" s="220"/>
      <c r="IQ5" s="208"/>
      <c r="IR5" s="208"/>
      <c r="IS5" s="208"/>
      <c r="IT5" s="221"/>
      <c r="IV5" s="205" t="str">
        <f t="shared" ref="IV5:IV68" si="19">$B5</f>
        <v>Group A</v>
      </c>
      <c r="IW5" s="207"/>
      <c r="IX5" s="207"/>
      <c r="IY5" s="208"/>
      <c r="IZ5" s="236"/>
      <c r="JA5" s="237"/>
      <c r="JB5" s="209"/>
      <c r="JC5" s="220"/>
      <c r="JD5" s="208"/>
      <c r="JE5" s="208"/>
      <c r="JF5" s="208"/>
      <c r="JG5" s="221"/>
      <c r="JI5" s="205" t="str">
        <f t="shared" ref="JI5:JI68" si="20">$B5</f>
        <v>Group A</v>
      </c>
      <c r="JJ5" s="207"/>
      <c r="JK5" s="207"/>
      <c r="JL5" s="208"/>
      <c r="JM5" s="236"/>
      <c r="JN5" s="237"/>
      <c r="JO5" s="209"/>
      <c r="JP5" s="220"/>
      <c r="JQ5" s="208"/>
      <c r="JR5" s="208"/>
      <c r="JS5" s="208"/>
      <c r="JT5" s="221"/>
      <c r="JV5" s="205" t="str">
        <f t="shared" ref="JV5:JV68" si="21">$B5</f>
        <v>Group A</v>
      </c>
      <c r="JW5" s="207"/>
      <c r="JX5" s="207"/>
      <c r="JY5" s="208"/>
      <c r="JZ5" s="236"/>
      <c r="KA5" s="237"/>
      <c r="KB5" s="209"/>
      <c r="KC5" s="220"/>
      <c r="KD5" s="208"/>
      <c r="KE5" s="208"/>
      <c r="KF5" s="208"/>
      <c r="KG5" s="221"/>
      <c r="KI5" s="205" t="str">
        <f t="shared" ref="KI5:KI68" si="22">$B5</f>
        <v>Group A</v>
      </c>
      <c r="KJ5" s="207"/>
      <c r="KK5" s="207"/>
      <c r="KL5" s="208"/>
      <c r="KM5" s="236"/>
      <c r="KN5" s="237"/>
      <c r="KO5" s="209"/>
      <c r="KP5" s="220"/>
      <c r="KQ5" s="208"/>
      <c r="KR5" s="208"/>
      <c r="KS5" s="208"/>
      <c r="KT5" s="221"/>
      <c r="KV5" s="205" t="str">
        <f t="shared" ref="KV5:KV68" si="23">$B5</f>
        <v>Group A</v>
      </c>
      <c r="KW5" s="207"/>
      <c r="KX5" s="207"/>
      <c r="KY5" s="208"/>
      <c r="KZ5" s="236"/>
      <c r="LA5" s="237"/>
      <c r="LB5" s="209"/>
      <c r="LC5" s="220"/>
      <c r="LD5" s="208"/>
      <c r="LE5" s="208"/>
      <c r="LF5" s="208"/>
      <c r="LG5" s="221"/>
      <c r="LI5" s="205" t="str">
        <f t="shared" ref="LI5:LI68" si="24">$B5</f>
        <v>Group A</v>
      </c>
      <c r="LJ5" s="207"/>
      <c r="LK5" s="207"/>
      <c r="LL5" s="208"/>
      <c r="LM5" s="236"/>
      <c r="LN5" s="237"/>
      <c r="LO5" s="209"/>
      <c r="LP5" s="220"/>
      <c r="LQ5" s="208"/>
      <c r="LR5" s="208"/>
      <c r="LS5" s="208"/>
      <c r="LT5" s="221"/>
      <c r="LV5" s="205" t="str">
        <f t="shared" ref="LV5:LV68" si="25">$B5</f>
        <v>Group A</v>
      </c>
      <c r="LW5" s="207"/>
      <c r="LX5" s="207"/>
      <c r="LY5" s="208"/>
      <c r="LZ5" s="236"/>
      <c r="MA5" s="237"/>
      <c r="MB5" s="209"/>
      <c r="MC5" s="220"/>
      <c r="MD5" s="208"/>
      <c r="ME5" s="208"/>
      <c r="MF5" s="208"/>
      <c r="MG5" s="221"/>
    </row>
    <row r="6" spans="1:345">
      <c r="B6" s="196">
        <f>INDEX(Groups!$C$7:$C$65,MATCH(C6,Groups!$D$7:$D$65,0))</f>
        <v>15</v>
      </c>
      <c r="C6" s="197" t="str">
        <f>CalcA!$P$22</f>
        <v>Mexico</v>
      </c>
      <c r="D6" s="198">
        <f>INDEX(Groups!$C$7:$C$65,MATCH(E6,Groups!$D$7:$D$65,0))</f>
        <v>60</v>
      </c>
      <c r="E6" s="197" t="str">
        <f>CalcA!$Q$22</f>
        <v>South Africa</v>
      </c>
      <c r="F6" s="199" t="str">
        <f>CalcA!$R$22</f>
        <v/>
      </c>
      <c r="G6" s="200" t="str">
        <f>CalcA!$S$22</f>
        <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c r="B7" s="196">
        <f>INDEX(Groups!$C$7:$C$65,MATCH(C7,Groups!$D$7:$D$65,0))</f>
        <v>25</v>
      </c>
      <c r="C7" s="197" t="str">
        <f>CalcA!$P$23</f>
        <v>Rep. of Korea</v>
      </c>
      <c r="D7" s="198">
        <f>INDEX(Groups!$C$7:$C$65,MATCH(E7,Groups!$D$7:$D$65,0))</f>
        <v>41</v>
      </c>
      <c r="E7" s="197" t="str">
        <f>CalcA!$Q$23</f>
        <v>Czech Rep.</v>
      </c>
      <c r="F7" s="729" t="str">
        <f>CalcA!$R$23</f>
        <v/>
      </c>
      <c r="G7" s="200" t="str">
        <f>CalcA!$S$23</f>
        <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c r="B13" s="196">
        <f>INDEX(Groups!$C$7:$C$65,MATCH(C13,Groups!$D$7:$D$65,0))</f>
        <v>30</v>
      </c>
      <c r="C13" s="197" t="str">
        <f>CalcB!$P$22</f>
        <v>Canada</v>
      </c>
      <c r="D13" s="198">
        <f>INDEX(Groups!$C$7:$C$65,MATCH(E13,Groups!$D$7:$D$65,0))</f>
        <v>65</v>
      </c>
      <c r="E13" s="197" t="str">
        <f>CalcB!$Q$22</f>
        <v>Bosnia/Herzeg.</v>
      </c>
      <c r="F13" s="199" t="str">
        <f>CalcB!$R$22</f>
        <v/>
      </c>
      <c r="G13" s="200" t="str">
        <f>CalcB!$S$22</f>
        <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c r="B14" s="196">
        <f>INDEX(Groups!$C$7:$C$65,MATCH(C14,Groups!$D$7:$D$65,0))</f>
        <v>55</v>
      </c>
      <c r="C14" s="197" t="str">
        <f>CalcB!$P$23</f>
        <v>Qatar</v>
      </c>
      <c r="D14" s="198">
        <f>INDEX(Groups!$C$7:$C$65,MATCH(E14,Groups!$D$7:$D$65,0))</f>
        <v>19</v>
      </c>
      <c r="E14" s="197" t="str">
        <f>CalcB!$Q$23</f>
        <v>Switzerland</v>
      </c>
      <c r="F14" s="729" t="str">
        <f>CalcB!$R$23</f>
        <v/>
      </c>
      <c r="G14" s="200" t="str">
        <f>CalcB!$S$23</f>
        <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c r="B20" s="196">
        <f>INDEX(Groups!$C$7:$C$65,MATCH(C20,Groups!$D$7:$D$65,0))</f>
        <v>6</v>
      </c>
      <c r="C20" s="197" t="str">
        <f>CalcC!$P$22</f>
        <v>Brazil</v>
      </c>
      <c r="D20" s="198">
        <f>INDEX(Groups!$C$7:$C$65,MATCH(E20,Groups!$D$7:$D$65,0))</f>
        <v>8</v>
      </c>
      <c r="E20" s="197" t="str">
        <f>CalcC!$Q$22</f>
        <v>Morocco</v>
      </c>
      <c r="F20" s="199" t="str">
        <f>CalcC!$R$22</f>
        <v/>
      </c>
      <c r="G20" s="200" t="str">
        <f>CalcC!$S$22</f>
        <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c r="B21" s="196">
        <f>INDEX(Groups!$C$7:$C$65,MATCH(C21,Groups!$D$7:$D$65,0))</f>
        <v>83</v>
      </c>
      <c r="C21" s="197" t="str">
        <f>CalcC!$P$23</f>
        <v>Haiti</v>
      </c>
      <c r="D21" s="198">
        <f>INDEX(Groups!$C$7:$C$65,MATCH(E21,Groups!$D$7:$D$65,0))</f>
        <v>43</v>
      </c>
      <c r="E21" s="197" t="str">
        <f>CalcC!$Q$23</f>
        <v>Scotland</v>
      </c>
      <c r="F21" s="729" t="str">
        <f>CalcC!$R$23</f>
        <v/>
      </c>
      <c r="G21" s="200" t="str">
        <f>CalcC!$S$23</f>
        <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c r="B28" s="196">
        <f>INDEX(Groups!$C$7:$C$65,MATCH(C28,Groups!$D$7:$D$65,0))</f>
        <v>27</v>
      </c>
      <c r="C28" s="197" t="str">
        <f>CalcD!$P$23</f>
        <v>Australia</v>
      </c>
      <c r="D28" s="198">
        <f>INDEX(Groups!$C$7:$C$65,MATCH(E28,Groups!$D$7:$D$65,0))</f>
        <v>22</v>
      </c>
      <c r="E28" s="197" t="str">
        <f>CalcD!$Q$23</f>
        <v>Turkey</v>
      </c>
      <c r="F28" s="729" t="str">
        <f>CalcD!$R$23</f>
        <v/>
      </c>
      <c r="G28" s="200" t="str">
        <f>CalcD!$S$23</f>
        <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ref="I34:I88" si="468">$B34</f>
        <v>10</v>
      </c>
      <c r="J34" s="197" t="str">
        <f t="shared" ref="J34:J39" si="469">$C34</f>
        <v>Germany</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Germany</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Germany</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Germany</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Germany</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Germany</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Germany</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Germany</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Germany</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Germany</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Germany</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Germany</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Germany</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Germany</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Germany</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Germany</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Germany</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Germany</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Germany</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Germany</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Germany</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Germany</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Germany</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Germany</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Germany</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Germany</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468"/>
        <v>34</v>
      </c>
      <c r="J35" s="197" t="str">
        <f t="shared" si="469"/>
        <v>Ivory Coast</v>
      </c>
      <c r="K35" s="198">
        <f t="shared" si="26"/>
        <v>23</v>
      </c>
      <c r="L35" s="197" t="str">
        <f t="shared" si="470"/>
        <v>Ecuador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Ivory Coast</v>
      </c>
      <c r="X35" s="198">
        <f t="shared" si="29"/>
        <v>23</v>
      </c>
      <c r="Y35" s="197" t="str">
        <f t="shared" si="474"/>
        <v>Ecuador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Ivory Coast</v>
      </c>
      <c r="AK35" s="198">
        <f t="shared" si="32"/>
        <v>23</v>
      </c>
      <c r="AL35" s="197" t="str">
        <f t="shared" si="478"/>
        <v>Ecuador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Ivory Coast</v>
      </c>
      <c r="AX35" s="198">
        <f t="shared" si="35"/>
        <v>23</v>
      </c>
      <c r="AY35" s="197" t="str">
        <f t="shared" si="482"/>
        <v>Ecuador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Ivory Coast</v>
      </c>
      <c r="BK35" s="198">
        <f t="shared" si="38"/>
        <v>23</v>
      </c>
      <c r="BL35" s="197" t="str">
        <f t="shared" si="486"/>
        <v>Ecuador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Ivory Coast</v>
      </c>
      <c r="BX35" s="198">
        <f t="shared" si="41"/>
        <v>23</v>
      </c>
      <c r="BY35" s="197" t="str">
        <f t="shared" si="490"/>
        <v>Ecuador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Ivory Coast</v>
      </c>
      <c r="CK35" s="198">
        <f t="shared" si="44"/>
        <v>23</v>
      </c>
      <c r="CL35" s="197" t="str">
        <f t="shared" si="494"/>
        <v>Ecuador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Ivory Coast</v>
      </c>
      <c r="CX35" s="198">
        <f t="shared" si="47"/>
        <v>23</v>
      </c>
      <c r="CY35" s="197" t="str">
        <f t="shared" si="498"/>
        <v>Ecuador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Ivory Coast</v>
      </c>
      <c r="DK35" s="198">
        <f t="shared" si="50"/>
        <v>23</v>
      </c>
      <c r="DL35" s="197" t="str">
        <f t="shared" si="502"/>
        <v>Ecuador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Ivory Coast</v>
      </c>
      <c r="DX35" s="198">
        <f t="shared" si="53"/>
        <v>23</v>
      </c>
      <c r="DY35" s="197" t="str">
        <f t="shared" si="506"/>
        <v>Ecuador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Ivory Coast</v>
      </c>
      <c r="EK35" s="198">
        <f t="shared" si="56"/>
        <v>23</v>
      </c>
      <c r="EL35" s="197" t="str">
        <f t="shared" si="510"/>
        <v>Ecuador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Ivory Coast</v>
      </c>
      <c r="EX35" s="198">
        <f t="shared" si="59"/>
        <v>23</v>
      </c>
      <c r="EY35" s="197" t="str">
        <f t="shared" si="514"/>
        <v>Ecuador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Ivory Coast</v>
      </c>
      <c r="FK35" s="198">
        <f t="shared" si="62"/>
        <v>23</v>
      </c>
      <c r="FL35" s="197" t="str">
        <f t="shared" si="518"/>
        <v>Ecuador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Ivory Coast</v>
      </c>
      <c r="FX35" s="198">
        <f t="shared" si="65"/>
        <v>23</v>
      </c>
      <c r="FY35" s="197" t="str">
        <f t="shared" si="522"/>
        <v>Ecuador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Ivory Coast</v>
      </c>
      <c r="GK35" s="198">
        <f t="shared" si="68"/>
        <v>23</v>
      </c>
      <c r="GL35" s="197" t="str">
        <f t="shared" si="526"/>
        <v>Ecuador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Ivory Coast</v>
      </c>
      <c r="GX35" s="198">
        <f t="shared" si="71"/>
        <v>23</v>
      </c>
      <c r="GY35" s="197" t="str">
        <f t="shared" si="530"/>
        <v>Ecuador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Ivory Coast</v>
      </c>
      <c r="HK35" s="198">
        <f t="shared" si="74"/>
        <v>23</v>
      </c>
      <c r="HL35" s="197" t="str">
        <f t="shared" si="534"/>
        <v>Ecuador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Ivory Coast</v>
      </c>
      <c r="HX35" s="198">
        <f t="shared" si="77"/>
        <v>23</v>
      </c>
      <c r="HY35" s="197" t="str">
        <f t="shared" si="538"/>
        <v>Ecuador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Ivory Coast</v>
      </c>
      <c r="IK35" s="198">
        <f t="shared" si="80"/>
        <v>23</v>
      </c>
      <c r="IL35" s="197" t="str">
        <f t="shared" si="542"/>
        <v>Ecuador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Ivory Coast</v>
      </c>
      <c r="IX35" s="198">
        <f t="shared" si="83"/>
        <v>23</v>
      </c>
      <c r="IY35" s="197" t="str">
        <f t="shared" si="546"/>
        <v>Ecuador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Ivory Coast</v>
      </c>
      <c r="JK35" s="198">
        <f t="shared" si="86"/>
        <v>23</v>
      </c>
      <c r="JL35" s="197" t="str">
        <f t="shared" si="550"/>
        <v>Ecuador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Ivory Coast</v>
      </c>
      <c r="JX35" s="198">
        <f t="shared" si="89"/>
        <v>23</v>
      </c>
      <c r="JY35" s="197" t="str">
        <f t="shared" si="554"/>
        <v>Ecuador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Ivory Coast</v>
      </c>
      <c r="KK35" s="198">
        <f t="shared" si="92"/>
        <v>23</v>
      </c>
      <c r="KL35" s="197" t="str">
        <f t="shared" si="558"/>
        <v>Ecuador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Ivory Coast</v>
      </c>
      <c r="KX35" s="198">
        <f t="shared" si="95"/>
        <v>23</v>
      </c>
      <c r="KY35" s="197" t="str">
        <f t="shared" si="562"/>
        <v>Ecuador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Ivory Coast</v>
      </c>
      <c r="LK35" s="198">
        <f t="shared" si="98"/>
        <v>23</v>
      </c>
      <c r="LL35" s="197" t="str">
        <f t="shared" si="566"/>
        <v>Ecuador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Ivory Coast</v>
      </c>
      <c r="LX35" s="198">
        <f t="shared" si="101"/>
        <v>23</v>
      </c>
      <c r="LY35" s="197" t="str">
        <f t="shared" si="570"/>
        <v>Ecuador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468"/>
        <v>10</v>
      </c>
      <c r="J36" s="197" t="str">
        <f t="shared" si="469"/>
        <v>Germany</v>
      </c>
      <c r="K36" s="198">
        <f t="shared" si="26"/>
        <v>34</v>
      </c>
      <c r="L36" s="197" t="str">
        <f t="shared" si="470"/>
        <v>Ivory Coast</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Germany</v>
      </c>
      <c r="X36" s="198">
        <f t="shared" si="29"/>
        <v>34</v>
      </c>
      <c r="Y36" s="197" t="str">
        <f t="shared" si="474"/>
        <v>Ivory Coast</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Germany</v>
      </c>
      <c r="AK36" s="198">
        <f t="shared" si="32"/>
        <v>34</v>
      </c>
      <c r="AL36" s="197" t="str">
        <f t="shared" si="478"/>
        <v>Ivory Coast</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Germany</v>
      </c>
      <c r="AX36" s="198">
        <f t="shared" si="35"/>
        <v>34</v>
      </c>
      <c r="AY36" s="197" t="str">
        <f t="shared" si="482"/>
        <v>Ivory Coast</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Germany</v>
      </c>
      <c r="BK36" s="198">
        <f t="shared" si="38"/>
        <v>34</v>
      </c>
      <c r="BL36" s="197" t="str">
        <f t="shared" si="486"/>
        <v>Ivory Coast</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Germany</v>
      </c>
      <c r="BX36" s="198">
        <f t="shared" si="41"/>
        <v>34</v>
      </c>
      <c r="BY36" s="197" t="str">
        <f t="shared" si="490"/>
        <v>Ivory Coast</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Germany</v>
      </c>
      <c r="CK36" s="198">
        <f t="shared" si="44"/>
        <v>34</v>
      </c>
      <c r="CL36" s="197" t="str">
        <f t="shared" si="494"/>
        <v>Ivory Coast</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Germany</v>
      </c>
      <c r="CX36" s="198">
        <f t="shared" si="47"/>
        <v>34</v>
      </c>
      <c r="CY36" s="197" t="str">
        <f t="shared" si="498"/>
        <v>Ivory Coast</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Germany</v>
      </c>
      <c r="DK36" s="198">
        <f t="shared" si="50"/>
        <v>34</v>
      </c>
      <c r="DL36" s="197" t="str">
        <f t="shared" si="502"/>
        <v>Ivory Coast</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Germany</v>
      </c>
      <c r="DX36" s="198">
        <f t="shared" si="53"/>
        <v>34</v>
      </c>
      <c r="DY36" s="197" t="str">
        <f t="shared" si="506"/>
        <v>Ivory Coast</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Germany</v>
      </c>
      <c r="EK36" s="198">
        <f t="shared" si="56"/>
        <v>34</v>
      </c>
      <c r="EL36" s="197" t="str">
        <f t="shared" si="510"/>
        <v>Ivory Coast</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Germany</v>
      </c>
      <c r="EX36" s="198">
        <f t="shared" si="59"/>
        <v>34</v>
      </c>
      <c r="EY36" s="197" t="str">
        <f t="shared" si="514"/>
        <v>Ivory Coast</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Germany</v>
      </c>
      <c r="FK36" s="198">
        <f t="shared" si="62"/>
        <v>34</v>
      </c>
      <c r="FL36" s="197" t="str">
        <f t="shared" si="518"/>
        <v>Ivory Coast</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Germany</v>
      </c>
      <c r="FX36" s="198">
        <f t="shared" si="65"/>
        <v>34</v>
      </c>
      <c r="FY36" s="197" t="str">
        <f t="shared" si="522"/>
        <v>Ivory Coast</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Germany</v>
      </c>
      <c r="GK36" s="198">
        <f t="shared" si="68"/>
        <v>34</v>
      </c>
      <c r="GL36" s="197" t="str">
        <f t="shared" si="526"/>
        <v>Ivory Coast</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Germany</v>
      </c>
      <c r="GX36" s="198">
        <f t="shared" si="71"/>
        <v>34</v>
      </c>
      <c r="GY36" s="197" t="str">
        <f t="shared" si="530"/>
        <v>Ivory Coast</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Germany</v>
      </c>
      <c r="HK36" s="198">
        <f t="shared" si="74"/>
        <v>34</v>
      </c>
      <c r="HL36" s="197" t="str">
        <f t="shared" si="534"/>
        <v>Ivory Coast</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Germany</v>
      </c>
      <c r="HX36" s="198">
        <f t="shared" si="77"/>
        <v>34</v>
      </c>
      <c r="HY36" s="197" t="str">
        <f t="shared" si="538"/>
        <v>Ivory Coast</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Germany</v>
      </c>
      <c r="IK36" s="198">
        <f t="shared" si="80"/>
        <v>34</v>
      </c>
      <c r="IL36" s="197" t="str">
        <f t="shared" si="542"/>
        <v>Ivory Coast</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Germany</v>
      </c>
      <c r="IX36" s="198">
        <f t="shared" si="83"/>
        <v>34</v>
      </c>
      <c r="IY36" s="197" t="str">
        <f t="shared" si="546"/>
        <v>Ivory Coast</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Germany</v>
      </c>
      <c r="JK36" s="198">
        <f t="shared" si="86"/>
        <v>34</v>
      </c>
      <c r="JL36" s="197" t="str">
        <f t="shared" si="550"/>
        <v>Ivory Coast</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Germany</v>
      </c>
      <c r="JX36" s="198">
        <f t="shared" si="89"/>
        <v>34</v>
      </c>
      <c r="JY36" s="197" t="str">
        <f t="shared" si="554"/>
        <v>Ivory Coast</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Germany</v>
      </c>
      <c r="KK36" s="198">
        <f t="shared" si="92"/>
        <v>34</v>
      </c>
      <c r="KL36" s="197" t="str">
        <f t="shared" si="558"/>
        <v>Ivory Coast</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Germany</v>
      </c>
      <c r="KX36" s="198">
        <f t="shared" si="95"/>
        <v>34</v>
      </c>
      <c r="KY36" s="197" t="str">
        <f t="shared" si="562"/>
        <v>Ivory Coast</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Germany</v>
      </c>
      <c r="LK36" s="198">
        <f t="shared" si="98"/>
        <v>34</v>
      </c>
      <c r="LL36" s="197" t="str">
        <f t="shared" si="566"/>
        <v>Ivory Coast</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Germany</v>
      </c>
      <c r="LX36" s="198">
        <f t="shared" si="101"/>
        <v>34</v>
      </c>
      <c r="LY36" s="197" t="str">
        <f t="shared" si="570"/>
        <v>Ivory Coast</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468"/>
        <v>23</v>
      </c>
      <c r="J37" s="197" t="str">
        <f t="shared" si="469"/>
        <v>Ecuador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Ecuador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Ecuador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Ecuador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Ecuador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Ecuador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Ecuador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Ecuador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Ecuador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Ecuador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Ecuador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Ecuador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Ecuador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Ecuador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Ecuador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Ecuador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Ecuador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Ecuador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Ecuador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Ecuador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Ecuador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Ecuador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Ecuador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Ecuador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Ecuador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Ecuador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468"/>
        <v>82</v>
      </c>
      <c r="J38" s="197" t="str">
        <f t="shared" si="469"/>
        <v>Curaçao</v>
      </c>
      <c r="K38" s="198">
        <f t="shared" si="26"/>
        <v>34</v>
      </c>
      <c r="L38" s="197" t="str">
        <f t="shared" si="470"/>
        <v>Ivory Coast</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Ivory Coast</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Ivory Coast</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Ivory Coast</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Ivory Coast</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Ivory Coast</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Ivory Coast</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Ivory Coast</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Ivory Coast</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Ivory Coast</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Ivory Coast</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Ivory Coast</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Ivory Coast</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Ivory Coast</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Ivory Coast</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Ivory Coast</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Ivory Coast</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Ivory Coast</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Ivory Coast</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Ivory Coast</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Ivory Coast</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Ivory Coast</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Ivory Coast</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Ivory Coast</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Ivory Coast</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Ivory Coast</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468"/>
        <v>23</v>
      </c>
      <c r="J39" s="197" t="str">
        <f t="shared" si="469"/>
        <v>Ecuador</v>
      </c>
      <c r="K39" s="198">
        <f t="shared" si="26"/>
        <v>10</v>
      </c>
      <c r="L39" s="197" t="str">
        <f t="shared" si="470"/>
        <v>Germany</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Ecuador</v>
      </c>
      <c r="X39" s="198">
        <f t="shared" si="29"/>
        <v>10</v>
      </c>
      <c r="Y39" s="197" t="str">
        <f t="shared" si="474"/>
        <v>Germany</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Ecuador</v>
      </c>
      <c r="AK39" s="198">
        <f t="shared" si="32"/>
        <v>10</v>
      </c>
      <c r="AL39" s="197" t="str">
        <f t="shared" si="478"/>
        <v>Germany</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Ecuador</v>
      </c>
      <c r="AX39" s="198">
        <f t="shared" si="35"/>
        <v>10</v>
      </c>
      <c r="AY39" s="197" t="str">
        <f t="shared" si="482"/>
        <v>Germany</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Ecuador</v>
      </c>
      <c r="BK39" s="198">
        <f t="shared" si="38"/>
        <v>10</v>
      </c>
      <c r="BL39" s="197" t="str">
        <f t="shared" si="486"/>
        <v>Germany</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Ecuador</v>
      </c>
      <c r="BX39" s="198">
        <f t="shared" si="41"/>
        <v>10</v>
      </c>
      <c r="BY39" s="197" t="str">
        <f t="shared" si="490"/>
        <v>Germany</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Ecuador</v>
      </c>
      <c r="CK39" s="198">
        <f t="shared" si="44"/>
        <v>10</v>
      </c>
      <c r="CL39" s="197" t="str">
        <f t="shared" si="494"/>
        <v>Germany</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Ecuador</v>
      </c>
      <c r="CX39" s="198">
        <f t="shared" si="47"/>
        <v>10</v>
      </c>
      <c r="CY39" s="197" t="str">
        <f t="shared" si="498"/>
        <v>Germany</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Ecuador</v>
      </c>
      <c r="DK39" s="198">
        <f t="shared" si="50"/>
        <v>10</v>
      </c>
      <c r="DL39" s="197" t="str">
        <f t="shared" si="502"/>
        <v>Germany</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Ecuador</v>
      </c>
      <c r="DX39" s="198">
        <f t="shared" si="53"/>
        <v>10</v>
      </c>
      <c r="DY39" s="197" t="str">
        <f t="shared" si="506"/>
        <v>Germany</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Ecuador</v>
      </c>
      <c r="EK39" s="198">
        <f t="shared" si="56"/>
        <v>10</v>
      </c>
      <c r="EL39" s="197" t="str">
        <f t="shared" si="510"/>
        <v>Germany</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Ecuador</v>
      </c>
      <c r="EX39" s="198">
        <f t="shared" si="59"/>
        <v>10</v>
      </c>
      <c r="EY39" s="197" t="str">
        <f t="shared" si="514"/>
        <v>Germany</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Ecuador</v>
      </c>
      <c r="FK39" s="198">
        <f t="shared" si="62"/>
        <v>10</v>
      </c>
      <c r="FL39" s="197" t="str">
        <f t="shared" si="518"/>
        <v>Germany</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Ecuador</v>
      </c>
      <c r="FX39" s="198">
        <f t="shared" si="65"/>
        <v>10</v>
      </c>
      <c r="FY39" s="197" t="str">
        <f t="shared" si="522"/>
        <v>Germany</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Ecuador</v>
      </c>
      <c r="GK39" s="198">
        <f t="shared" si="68"/>
        <v>10</v>
      </c>
      <c r="GL39" s="197" t="str">
        <f t="shared" si="526"/>
        <v>Germany</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Ecuador</v>
      </c>
      <c r="GX39" s="198">
        <f t="shared" si="71"/>
        <v>10</v>
      </c>
      <c r="GY39" s="197" t="str">
        <f t="shared" si="530"/>
        <v>Germany</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Ecuador</v>
      </c>
      <c r="HK39" s="198">
        <f t="shared" si="74"/>
        <v>10</v>
      </c>
      <c r="HL39" s="197" t="str">
        <f t="shared" si="534"/>
        <v>Germany</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Ecuador</v>
      </c>
      <c r="HX39" s="198">
        <f t="shared" si="77"/>
        <v>10</v>
      </c>
      <c r="HY39" s="197" t="str">
        <f t="shared" si="538"/>
        <v>Germany</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Ecuador</v>
      </c>
      <c r="IK39" s="198">
        <f t="shared" si="80"/>
        <v>10</v>
      </c>
      <c r="IL39" s="197" t="str">
        <f t="shared" si="542"/>
        <v>Germany</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Ecuador</v>
      </c>
      <c r="IX39" s="198">
        <f t="shared" si="83"/>
        <v>10</v>
      </c>
      <c r="IY39" s="197" t="str">
        <f t="shared" si="546"/>
        <v>Germany</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Ecuador</v>
      </c>
      <c r="JK39" s="198">
        <f t="shared" si="86"/>
        <v>10</v>
      </c>
      <c r="JL39" s="197" t="str">
        <f t="shared" si="550"/>
        <v>Germany</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Ecuador</v>
      </c>
      <c r="JX39" s="198">
        <f t="shared" si="89"/>
        <v>10</v>
      </c>
      <c r="JY39" s="197" t="str">
        <f t="shared" si="554"/>
        <v>Germany</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Ecuador</v>
      </c>
      <c r="KK39" s="198">
        <f t="shared" si="92"/>
        <v>10</v>
      </c>
      <c r="KL39" s="197" t="str">
        <f t="shared" si="558"/>
        <v>Germany</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Ecuador</v>
      </c>
      <c r="KX39" s="198">
        <f t="shared" si="95"/>
        <v>10</v>
      </c>
      <c r="KY39" s="197" t="str">
        <f t="shared" si="562"/>
        <v>Germany</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Ecuador</v>
      </c>
      <c r="LK39" s="198">
        <f t="shared" si="98"/>
        <v>10</v>
      </c>
      <c r="LL39" s="197" t="str">
        <f t="shared" si="566"/>
        <v>Germany</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Ecuador</v>
      </c>
      <c r="LX39" s="198">
        <f t="shared" si="101"/>
        <v>10</v>
      </c>
      <c r="LY39" s="197" t="str">
        <f t="shared" si="570"/>
        <v>Germany</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c r="B40" s="205" t="str">
        <f>Language!$E$130&amp;" F"</f>
        <v>Group F</v>
      </c>
      <c r="C40" s="206"/>
      <c r="D40" s="211"/>
      <c r="E40" s="208"/>
      <c r="F40" s="212"/>
      <c r="G40" s="213"/>
      <c r="I40" s="205" t="str">
        <f t="shared" si="468"/>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468"/>
        <v>7</v>
      </c>
      <c r="J41" s="197" t="str">
        <f t="shared" ref="J41:J46" si="573">$C41</f>
        <v>Netherlands</v>
      </c>
      <c r="K41" s="198">
        <f t="shared" si="26"/>
        <v>18</v>
      </c>
      <c r="L41" s="197" t="str">
        <f t="shared" ref="L41:L46" si="574">$E41</f>
        <v>Japan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Netherlands</v>
      </c>
      <c r="X41" s="198">
        <f t="shared" si="29"/>
        <v>18</v>
      </c>
      <c r="Y41" s="197" t="str">
        <f t="shared" ref="Y41:Y46" si="578">$E41</f>
        <v>Japan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Netherlands</v>
      </c>
      <c r="AK41" s="198">
        <f t="shared" si="32"/>
        <v>18</v>
      </c>
      <c r="AL41" s="197" t="str">
        <f t="shared" ref="AL41:AL46" si="582">$E41</f>
        <v>Japan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Netherlands</v>
      </c>
      <c r="AX41" s="198">
        <f t="shared" si="35"/>
        <v>18</v>
      </c>
      <c r="AY41" s="197" t="str">
        <f t="shared" ref="AY41:AY46" si="586">$E41</f>
        <v>Japan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Netherlands</v>
      </c>
      <c r="BK41" s="198">
        <f t="shared" si="38"/>
        <v>18</v>
      </c>
      <c r="BL41" s="197" t="str">
        <f t="shared" ref="BL41:BL46" si="590">$E41</f>
        <v>Japan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Netherlands</v>
      </c>
      <c r="BX41" s="198">
        <f t="shared" si="41"/>
        <v>18</v>
      </c>
      <c r="BY41" s="197" t="str">
        <f t="shared" ref="BY41:BY46" si="594">$E41</f>
        <v>Japan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Netherlands</v>
      </c>
      <c r="CK41" s="198">
        <f t="shared" si="44"/>
        <v>18</v>
      </c>
      <c r="CL41" s="197" t="str">
        <f t="shared" ref="CL41:CL46" si="598">$E41</f>
        <v>Japan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Netherlands</v>
      </c>
      <c r="CX41" s="198">
        <f t="shared" si="47"/>
        <v>18</v>
      </c>
      <c r="CY41" s="197" t="str">
        <f t="shared" ref="CY41:CY46" si="602">$E41</f>
        <v>Japan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Netherlands</v>
      </c>
      <c r="DK41" s="198">
        <f t="shared" si="50"/>
        <v>18</v>
      </c>
      <c r="DL41" s="197" t="str">
        <f t="shared" ref="DL41:DL46" si="606">$E41</f>
        <v>Japan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Netherlands</v>
      </c>
      <c r="DX41" s="198">
        <f t="shared" si="53"/>
        <v>18</v>
      </c>
      <c r="DY41" s="197" t="str">
        <f t="shared" ref="DY41:DY46" si="610">$E41</f>
        <v>Japan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Netherlands</v>
      </c>
      <c r="EK41" s="198">
        <f t="shared" si="56"/>
        <v>18</v>
      </c>
      <c r="EL41" s="197" t="str">
        <f t="shared" ref="EL41:EL46" si="614">$E41</f>
        <v>Japan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Netherlands</v>
      </c>
      <c r="EX41" s="198">
        <f t="shared" si="59"/>
        <v>18</v>
      </c>
      <c r="EY41" s="197" t="str">
        <f t="shared" ref="EY41:EY46" si="618">$E41</f>
        <v>Japan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Netherlands</v>
      </c>
      <c r="FK41" s="198">
        <f t="shared" si="62"/>
        <v>18</v>
      </c>
      <c r="FL41" s="197" t="str">
        <f t="shared" ref="FL41:FL46" si="622">$E41</f>
        <v>Japan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Netherlands</v>
      </c>
      <c r="FX41" s="198">
        <f t="shared" si="65"/>
        <v>18</v>
      </c>
      <c r="FY41" s="197" t="str">
        <f t="shared" ref="FY41:FY46" si="626">$E41</f>
        <v>Japan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Netherlands</v>
      </c>
      <c r="GK41" s="198">
        <f t="shared" si="68"/>
        <v>18</v>
      </c>
      <c r="GL41" s="197" t="str">
        <f t="shared" ref="GL41:GL46" si="630">$E41</f>
        <v>Japan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Netherlands</v>
      </c>
      <c r="GX41" s="198">
        <f t="shared" si="71"/>
        <v>18</v>
      </c>
      <c r="GY41" s="197" t="str">
        <f t="shared" ref="GY41:GY46" si="634">$E41</f>
        <v>Japan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Netherlands</v>
      </c>
      <c r="HK41" s="198">
        <f t="shared" si="74"/>
        <v>18</v>
      </c>
      <c r="HL41" s="197" t="str">
        <f t="shared" ref="HL41:HL46" si="638">$E41</f>
        <v>Japan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Netherlands</v>
      </c>
      <c r="HX41" s="198">
        <f t="shared" si="77"/>
        <v>18</v>
      </c>
      <c r="HY41" s="197" t="str">
        <f t="shared" ref="HY41:HY46" si="642">$E41</f>
        <v>Japan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Netherlands</v>
      </c>
      <c r="IK41" s="198">
        <f t="shared" si="80"/>
        <v>18</v>
      </c>
      <c r="IL41" s="197" t="str">
        <f t="shared" ref="IL41:IL46" si="646">$E41</f>
        <v>Japan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Netherlands</v>
      </c>
      <c r="IX41" s="198">
        <f t="shared" si="83"/>
        <v>18</v>
      </c>
      <c r="IY41" s="197" t="str">
        <f t="shared" ref="IY41:IY46" si="650">$E41</f>
        <v>Japan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Netherlands</v>
      </c>
      <c r="JK41" s="198">
        <f t="shared" si="86"/>
        <v>18</v>
      </c>
      <c r="JL41" s="197" t="str">
        <f t="shared" ref="JL41:JL46" si="654">$E41</f>
        <v>Japan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Netherlands</v>
      </c>
      <c r="JX41" s="198">
        <f t="shared" si="89"/>
        <v>18</v>
      </c>
      <c r="JY41" s="197" t="str">
        <f t="shared" ref="JY41:JY46" si="658">$E41</f>
        <v>Japan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Netherlands</v>
      </c>
      <c r="KK41" s="198">
        <f t="shared" si="92"/>
        <v>18</v>
      </c>
      <c r="KL41" s="197" t="str">
        <f t="shared" ref="KL41:KL46" si="662">$E41</f>
        <v>Japan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Netherlands</v>
      </c>
      <c r="KX41" s="198">
        <f t="shared" si="95"/>
        <v>18</v>
      </c>
      <c r="KY41" s="197" t="str">
        <f t="shared" ref="KY41:KY46" si="666">$E41</f>
        <v>Japan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Netherlands</v>
      </c>
      <c r="LK41" s="198">
        <f t="shared" si="98"/>
        <v>18</v>
      </c>
      <c r="LL41" s="197" t="str">
        <f t="shared" ref="LL41:LL46" si="670">$E41</f>
        <v>Japan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Netherlands</v>
      </c>
      <c r="LX41" s="198">
        <f t="shared" si="101"/>
        <v>18</v>
      </c>
      <c r="LY41" s="197" t="str">
        <f t="shared" ref="LY41:LY46" si="674">$E41</f>
        <v>Japan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468"/>
        <v>38</v>
      </c>
      <c r="J42" s="197" t="str">
        <f t="shared" si="573"/>
        <v>Sweden</v>
      </c>
      <c r="K42" s="198">
        <f t="shared" si="26"/>
        <v>44</v>
      </c>
      <c r="L42" s="197" t="str">
        <f t="shared" si="574"/>
        <v>Tunisia</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Sweden</v>
      </c>
      <c r="X42" s="198">
        <f t="shared" si="29"/>
        <v>44</v>
      </c>
      <c r="Y42" s="197" t="str">
        <f t="shared" si="578"/>
        <v>Tunisia</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Sweden</v>
      </c>
      <c r="AK42" s="198">
        <f t="shared" si="32"/>
        <v>44</v>
      </c>
      <c r="AL42" s="197" t="str">
        <f t="shared" si="582"/>
        <v>Tunisia</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Sweden</v>
      </c>
      <c r="AX42" s="198">
        <f t="shared" si="35"/>
        <v>44</v>
      </c>
      <c r="AY42" s="197" t="str">
        <f t="shared" si="586"/>
        <v>Tunisia</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Sweden</v>
      </c>
      <c r="BK42" s="198">
        <f t="shared" si="38"/>
        <v>44</v>
      </c>
      <c r="BL42" s="197" t="str">
        <f t="shared" si="590"/>
        <v>Tunisia</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Sweden</v>
      </c>
      <c r="BX42" s="198">
        <f t="shared" si="41"/>
        <v>44</v>
      </c>
      <c r="BY42" s="197" t="str">
        <f t="shared" si="594"/>
        <v>Tunisia</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Sweden</v>
      </c>
      <c r="CK42" s="198">
        <f t="shared" si="44"/>
        <v>44</v>
      </c>
      <c r="CL42" s="197" t="str">
        <f t="shared" si="598"/>
        <v>Tunisia</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Sweden</v>
      </c>
      <c r="CX42" s="198">
        <f t="shared" si="47"/>
        <v>44</v>
      </c>
      <c r="CY42" s="197" t="str">
        <f t="shared" si="602"/>
        <v>Tunisia</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Sweden</v>
      </c>
      <c r="DK42" s="198">
        <f t="shared" si="50"/>
        <v>44</v>
      </c>
      <c r="DL42" s="197" t="str">
        <f t="shared" si="606"/>
        <v>Tunisia</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Sweden</v>
      </c>
      <c r="DX42" s="198">
        <f t="shared" si="53"/>
        <v>44</v>
      </c>
      <c r="DY42" s="197" t="str">
        <f t="shared" si="610"/>
        <v>Tunisia</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Sweden</v>
      </c>
      <c r="EK42" s="198">
        <f t="shared" si="56"/>
        <v>44</v>
      </c>
      <c r="EL42" s="197" t="str">
        <f t="shared" si="614"/>
        <v>Tunisia</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Sweden</v>
      </c>
      <c r="EX42" s="198">
        <f t="shared" si="59"/>
        <v>44</v>
      </c>
      <c r="EY42" s="197" t="str">
        <f t="shared" si="618"/>
        <v>Tunisia</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Sweden</v>
      </c>
      <c r="FK42" s="198">
        <f t="shared" si="62"/>
        <v>44</v>
      </c>
      <c r="FL42" s="197" t="str">
        <f t="shared" si="622"/>
        <v>Tunisia</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Sweden</v>
      </c>
      <c r="FX42" s="198">
        <f t="shared" si="65"/>
        <v>44</v>
      </c>
      <c r="FY42" s="197" t="str">
        <f t="shared" si="626"/>
        <v>Tunisia</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Sweden</v>
      </c>
      <c r="GK42" s="198">
        <f t="shared" si="68"/>
        <v>44</v>
      </c>
      <c r="GL42" s="197" t="str">
        <f t="shared" si="630"/>
        <v>Tunisia</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Sweden</v>
      </c>
      <c r="GX42" s="198">
        <f t="shared" si="71"/>
        <v>44</v>
      </c>
      <c r="GY42" s="197" t="str">
        <f t="shared" si="634"/>
        <v>Tunisia</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Sweden</v>
      </c>
      <c r="HK42" s="198">
        <f t="shared" si="74"/>
        <v>44</v>
      </c>
      <c r="HL42" s="197" t="str">
        <f t="shared" si="638"/>
        <v>Tunisia</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Sweden</v>
      </c>
      <c r="HX42" s="198">
        <f t="shared" si="77"/>
        <v>44</v>
      </c>
      <c r="HY42" s="197" t="str">
        <f t="shared" si="642"/>
        <v>Tunisia</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Sweden</v>
      </c>
      <c r="IK42" s="198">
        <f t="shared" si="80"/>
        <v>44</v>
      </c>
      <c r="IL42" s="197" t="str">
        <f t="shared" si="646"/>
        <v>Tunisia</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Sweden</v>
      </c>
      <c r="IX42" s="198">
        <f t="shared" si="83"/>
        <v>44</v>
      </c>
      <c r="IY42" s="197" t="str">
        <f t="shared" si="650"/>
        <v>Tunisia</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Sweden</v>
      </c>
      <c r="JK42" s="198">
        <f t="shared" si="86"/>
        <v>44</v>
      </c>
      <c r="JL42" s="197" t="str">
        <f t="shared" si="654"/>
        <v>Tunisia</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Sweden</v>
      </c>
      <c r="JX42" s="198">
        <f t="shared" si="89"/>
        <v>44</v>
      </c>
      <c r="JY42" s="197" t="str">
        <f t="shared" si="658"/>
        <v>Tunisia</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Sweden</v>
      </c>
      <c r="KK42" s="198">
        <f t="shared" si="92"/>
        <v>44</v>
      </c>
      <c r="KL42" s="197" t="str">
        <f t="shared" si="662"/>
        <v>Tunisia</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Sweden</v>
      </c>
      <c r="KX42" s="198">
        <f t="shared" si="95"/>
        <v>44</v>
      </c>
      <c r="KY42" s="197" t="str">
        <f t="shared" si="666"/>
        <v>Tunisia</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Sweden</v>
      </c>
      <c r="LK42" s="198">
        <f t="shared" si="98"/>
        <v>44</v>
      </c>
      <c r="LL42" s="197" t="str">
        <f t="shared" si="670"/>
        <v>Tunisia</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Sweden</v>
      </c>
      <c r="LX42" s="198">
        <f t="shared" si="101"/>
        <v>44</v>
      </c>
      <c r="LY42" s="197" t="str">
        <f t="shared" si="674"/>
        <v>Tunisia</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468"/>
        <v>7</v>
      </c>
      <c r="J43" s="197" t="str">
        <f t="shared" si="573"/>
        <v>Netherlands</v>
      </c>
      <c r="K43" s="198">
        <f t="shared" si="26"/>
        <v>38</v>
      </c>
      <c r="L43" s="197" t="str">
        <f t="shared" si="574"/>
        <v>Sweden</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Netherlands</v>
      </c>
      <c r="X43" s="198">
        <f t="shared" si="29"/>
        <v>38</v>
      </c>
      <c r="Y43" s="197" t="str">
        <f t="shared" si="578"/>
        <v>Sweden</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Netherlands</v>
      </c>
      <c r="AK43" s="198">
        <f t="shared" si="32"/>
        <v>38</v>
      </c>
      <c r="AL43" s="197" t="str">
        <f t="shared" si="582"/>
        <v>Sweden</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Netherlands</v>
      </c>
      <c r="AX43" s="198">
        <f t="shared" si="35"/>
        <v>38</v>
      </c>
      <c r="AY43" s="197" t="str">
        <f t="shared" si="586"/>
        <v>Sweden</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Netherlands</v>
      </c>
      <c r="BK43" s="198">
        <f t="shared" si="38"/>
        <v>38</v>
      </c>
      <c r="BL43" s="197" t="str">
        <f t="shared" si="590"/>
        <v>Sweden</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Netherlands</v>
      </c>
      <c r="BX43" s="198">
        <f t="shared" si="41"/>
        <v>38</v>
      </c>
      <c r="BY43" s="197" t="str">
        <f t="shared" si="594"/>
        <v>Sweden</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Netherlands</v>
      </c>
      <c r="CK43" s="198">
        <f t="shared" si="44"/>
        <v>38</v>
      </c>
      <c r="CL43" s="197" t="str">
        <f t="shared" si="598"/>
        <v>Sweden</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Netherlands</v>
      </c>
      <c r="CX43" s="198">
        <f t="shared" si="47"/>
        <v>38</v>
      </c>
      <c r="CY43" s="197" t="str">
        <f t="shared" si="602"/>
        <v>Sweden</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Netherlands</v>
      </c>
      <c r="DK43" s="198">
        <f t="shared" si="50"/>
        <v>38</v>
      </c>
      <c r="DL43" s="197" t="str">
        <f t="shared" si="606"/>
        <v>Sweden</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Netherlands</v>
      </c>
      <c r="DX43" s="198">
        <f t="shared" si="53"/>
        <v>38</v>
      </c>
      <c r="DY43" s="197" t="str">
        <f t="shared" si="610"/>
        <v>Sweden</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Netherlands</v>
      </c>
      <c r="EK43" s="198">
        <f t="shared" si="56"/>
        <v>38</v>
      </c>
      <c r="EL43" s="197" t="str">
        <f t="shared" si="614"/>
        <v>Sweden</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Netherlands</v>
      </c>
      <c r="EX43" s="198">
        <f t="shared" si="59"/>
        <v>38</v>
      </c>
      <c r="EY43" s="197" t="str">
        <f t="shared" si="618"/>
        <v>Sweden</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Netherlands</v>
      </c>
      <c r="FK43" s="198">
        <f t="shared" si="62"/>
        <v>38</v>
      </c>
      <c r="FL43" s="197" t="str">
        <f t="shared" si="622"/>
        <v>Sweden</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Netherlands</v>
      </c>
      <c r="FX43" s="198">
        <f t="shared" si="65"/>
        <v>38</v>
      </c>
      <c r="FY43" s="197" t="str">
        <f t="shared" si="626"/>
        <v>Sweden</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Netherlands</v>
      </c>
      <c r="GK43" s="198">
        <f t="shared" si="68"/>
        <v>38</v>
      </c>
      <c r="GL43" s="197" t="str">
        <f t="shared" si="630"/>
        <v>Sweden</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Netherlands</v>
      </c>
      <c r="GX43" s="198">
        <f t="shared" si="71"/>
        <v>38</v>
      </c>
      <c r="GY43" s="197" t="str">
        <f t="shared" si="634"/>
        <v>Sweden</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Netherlands</v>
      </c>
      <c r="HK43" s="198">
        <f t="shared" si="74"/>
        <v>38</v>
      </c>
      <c r="HL43" s="197" t="str">
        <f t="shared" si="638"/>
        <v>Sweden</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Netherlands</v>
      </c>
      <c r="HX43" s="198">
        <f t="shared" si="77"/>
        <v>38</v>
      </c>
      <c r="HY43" s="197" t="str">
        <f t="shared" si="642"/>
        <v>Sweden</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Netherlands</v>
      </c>
      <c r="IK43" s="198">
        <f t="shared" si="80"/>
        <v>38</v>
      </c>
      <c r="IL43" s="197" t="str">
        <f t="shared" si="646"/>
        <v>Sweden</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Netherlands</v>
      </c>
      <c r="IX43" s="198">
        <f t="shared" si="83"/>
        <v>38</v>
      </c>
      <c r="IY43" s="197" t="str">
        <f t="shared" si="650"/>
        <v>Sweden</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Netherlands</v>
      </c>
      <c r="JK43" s="198">
        <f t="shared" si="86"/>
        <v>38</v>
      </c>
      <c r="JL43" s="197" t="str">
        <f t="shared" si="654"/>
        <v>Sweden</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Netherlands</v>
      </c>
      <c r="JX43" s="198">
        <f t="shared" si="89"/>
        <v>38</v>
      </c>
      <c r="JY43" s="197" t="str">
        <f t="shared" si="658"/>
        <v>Sweden</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Netherlands</v>
      </c>
      <c r="KK43" s="198">
        <f t="shared" si="92"/>
        <v>38</v>
      </c>
      <c r="KL43" s="197" t="str">
        <f t="shared" si="662"/>
        <v>Sweden</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Netherlands</v>
      </c>
      <c r="KX43" s="198">
        <f t="shared" si="95"/>
        <v>38</v>
      </c>
      <c r="KY43" s="197" t="str">
        <f t="shared" si="666"/>
        <v>Sweden</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Netherlands</v>
      </c>
      <c r="LK43" s="198">
        <f t="shared" si="98"/>
        <v>38</v>
      </c>
      <c r="LL43" s="197" t="str">
        <f t="shared" si="670"/>
        <v>Sweden</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Netherlands</v>
      </c>
      <c r="LX43" s="198">
        <f t="shared" si="101"/>
        <v>38</v>
      </c>
      <c r="LY43" s="197" t="str">
        <f t="shared" si="674"/>
        <v>Sweden</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468"/>
        <v>44</v>
      </c>
      <c r="J44" s="197" t="str">
        <f t="shared" si="573"/>
        <v>Tunisia</v>
      </c>
      <c r="K44" s="198">
        <f t="shared" si="26"/>
        <v>18</v>
      </c>
      <c r="L44" s="197" t="str">
        <f t="shared" si="574"/>
        <v>Japan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Tunisia</v>
      </c>
      <c r="X44" s="198">
        <f t="shared" si="29"/>
        <v>18</v>
      </c>
      <c r="Y44" s="197" t="str">
        <f t="shared" si="578"/>
        <v>Japan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Tunisia</v>
      </c>
      <c r="AK44" s="198">
        <f t="shared" si="32"/>
        <v>18</v>
      </c>
      <c r="AL44" s="197" t="str">
        <f t="shared" si="582"/>
        <v>Japan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Tunisia</v>
      </c>
      <c r="AX44" s="198">
        <f t="shared" si="35"/>
        <v>18</v>
      </c>
      <c r="AY44" s="197" t="str">
        <f t="shared" si="586"/>
        <v>Japan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Tunisia</v>
      </c>
      <c r="BK44" s="198">
        <f t="shared" si="38"/>
        <v>18</v>
      </c>
      <c r="BL44" s="197" t="str">
        <f t="shared" si="590"/>
        <v>Japan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Tunisia</v>
      </c>
      <c r="BX44" s="198">
        <f t="shared" si="41"/>
        <v>18</v>
      </c>
      <c r="BY44" s="197" t="str">
        <f t="shared" si="594"/>
        <v>Japan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Tunisia</v>
      </c>
      <c r="CK44" s="198">
        <f t="shared" si="44"/>
        <v>18</v>
      </c>
      <c r="CL44" s="197" t="str">
        <f t="shared" si="598"/>
        <v>Japan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Tunisia</v>
      </c>
      <c r="CX44" s="198">
        <f t="shared" si="47"/>
        <v>18</v>
      </c>
      <c r="CY44" s="197" t="str">
        <f t="shared" si="602"/>
        <v>Japan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Tunisia</v>
      </c>
      <c r="DK44" s="198">
        <f t="shared" si="50"/>
        <v>18</v>
      </c>
      <c r="DL44" s="197" t="str">
        <f t="shared" si="606"/>
        <v>Japan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Tunisia</v>
      </c>
      <c r="DX44" s="198">
        <f t="shared" si="53"/>
        <v>18</v>
      </c>
      <c r="DY44" s="197" t="str">
        <f t="shared" si="610"/>
        <v>Japan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Tunisia</v>
      </c>
      <c r="EK44" s="198">
        <f t="shared" si="56"/>
        <v>18</v>
      </c>
      <c r="EL44" s="197" t="str">
        <f t="shared" si="614"/>
        <v>Japan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Tunisia</v>
      </c>
      <c r="EX44" s="198">
        <f t="shared" si="59"/>
        <v>18</v>
      </c>
      <c r="EY44" s="197" t="str">
        <f t="shared" si="618"/>
        <v>Japan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Tunisia</v>
      </c>
      <c r="FK44" s="198">
        <f t="shared" si="62"/>
        <v>18</v>
      </c>
      <c r="FL44" s="197" t="str">
        <f t="shared" si="622"/>
        <v>Japan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Tunisia</v>
      </c>
      <c r="FX44" s="198">
        <f t="shared" si="65"/>
        <v>18</v>
      </c>
      <c r="FY44" s="197" t="str">
        <f t="shared" si="626"/>
        <v>Japan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Tunisia</v>
      </c>
      <c r="GK44" s="198">
        <f t="shared" si="68"/>
        <v>18</v>
      </c>
      <c r="GL44" s="197" t="str">
        <f t="shared" si="630"/>
        <v>Japan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Tunisia</v>
      </c>
      <c r="GX44" s="198">
        <f t="shared" si="71"/>
        <v>18</v>
      </c>
      <c r="GY44" s="197" t="str">
        <f t="shared" si="634"/>
        <v>Japan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Tunisia</v>
      </c>
      <c r="HK44" s="198">
        <f t="shared" si="74"/>
        <v>18</v>
      </c>
      <c r="HL44" s="197" t="str">
        <f t="shared" si="638"/>
        <v>Japan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Tunisia</v>
      </c>
      <c r="HX44" s="198">
        <f t="shared" si="77"/>
        <v>18</v>
      </c>
      <c r="HY44" s="197" t="str">
        <f t="shared" si="642"/>
        <v>Japan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Tunisia</v>
      </c>
      <c r="IK44" s="198">
        <f t="shared" si="80"/>
        <v>18</v>
      </c>
      <c r="IL44" s="197" t="str">
        <f t="shared" si="646"/>
        <v>Japan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Tunisia</v>
      </c>
      <c r="IX44" s="198">
        <f t="shared" si="83"/>
        <v>18</v>
      </c>
      <c r="IY44" s="197" t="str">
        <f t="shared" si="650"/>
        <v>Japan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Tunisia</v>
      </c>
      <c r="JK44" s="198">
        <f t="shared" si="86"/>
        <v>18</v>
      </c>
      <c r="JL44" s="197" t="str">
        <f t="shared" si="654"/>
        <v>Japan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Tunisia</v>
      </c>
      <c r="JX44" s="198">
        <f t="shared" si="89"/>
        <v>18</v>
      </c>
      <c r="JY44" s="197" t="str">
        <f t="shared" si="658"/>
        <v>Japan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Tunisia</v>
      </c>
      <c r="KK44" s="198">
        <f t="shared" si="92"/>
        <v>18</v>
      </c>
      <c r="KL44" s="197" t="str">
        <f t="shared" si="662"/>
        <v>Japan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Tunisia</v>
      </c>
      <c r="KX44" s="198">
        <f t="shared" si="95"/>
        <v>18</v>
      </c>
      <c r="KY44" s="197" t="str">
        <f t="shared" si="666"/>
        <v>Japan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Tunisia</v>
      </c>
      <c r="LK44" s="198">
        <f t="shared" si="98"/>
        <v>18</v>
      </c>
      <c r="LL44" s="197" t="str">
        <f t="shared" si="670"/>
        <v>Japan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Tunisia</v>
      </c>
      <c r="LX44" s="198">
        <f t="shared" si="101"/>
        <v>18</v>
      </c>
      <c r="LY44" s="197" t="str">
        <f t="shared" si="674"/>
        <v>Japan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468"/>
        <v>18</v>
      </c>
      <c r="J45" s="197" t="str">
        <f t="shared" si="573"/>
        <v>Japan</v>
      </c>
      <c r="K45" s="198">
        <f t="shared" si="26"/>
        <v>38</v>
      </c>
      <c r="L45" s="197" t="str">
        <f t="shared" si="574"/>
        <v>Sweden</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Japan</v>
      </c>
      <c r="X45" s="198">
        <f t="shared" si="29"/>
        <v>38</v>
      </c>
      <c r="Y45" s="197" t="str">
        <f t="shared" si="578"/>
        <v>Sweden</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Japan</v>
      </c>
      <c r="AK45" s="198">
        <f t="shared" si="32"/>
        <v>38</v>
      </c>
      <c r="AL45" s="197" t="str">
        <f t="shared" si="582"/>
        <v>Sweden</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Japan</v>
      </c>
      <c r="AX45" s="198">
        <f t="shared" si="35"/>
        <v>38</v>
      </c>
      <c r="AY45" s="197" t="str">
        <f t="shared" si="586"/>
        <v>Sweden</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Japan</v>
      </c>
      <c r="BK45" s="198">
        <f t="shared" si="38"/>
        <v>38</v>
      </c>
      <c r="BL45" s="197" t="str">
        <f t="shared" si="590"/>
        <v>Sweden</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Japan</v>
      </c>
      <c r="BX45" s="198">
        <f t="shared" si="41"/>
        <v>38</v>
      </c>
      <c r="BY45" s="197" t="str">
        <f t="shared" si="594"/>
        <v>Sweden</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Japan</v>
      </c>
      <c r="CK45" s="198">
        <f t="shared" si="44"/>
        <v>38</v>
      </c>
      <c r="CL45" s="197" t="str">
        <f t="shared" si="598"/>
        <v>Sweden</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Japan</v>
      </c>
      <c r="CX45" s="198">
        <f t="shared" si="47"/>
        <v>38</v>
      </c>
      <c r="CY45" s="197" t="str">
        <f t="shared" si="602"/>
        <v>Sweden</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Japan</v>
      </c>
      <c r="DK45" s="198">
        <f t="shared" si="50"/>
        <v>38</v>
      </c>
      <c r="DL45" s="197" t="str">
        <f t="shared" si="606"/>
        <v>Sweden</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Japan</v>
      </c>
      <c r="DX45" s="198">
        <f t="shared" si="53"/>
        <v>38</v>
      </c>
      <c r="DY45" s="197" t="str">
        <f t="shared" si="610"/>
        <v>Sweden</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Japan</v>
      </c>
      <c r="EK45" s="198">
        <f t="shared" si="56"/>
        <v>38</v>
      </c>
      <c r="EL45" s="197" t="str">
        <f t="shared" si="614"/>
        <v>Sweden</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Japan</v>
      </c>
      <c r="EX45" s="198">
        <f t="shared" si="59"/>
        <v>38</v>
      </c>
      <c r="EY45" s="197" t="str">
        <f t="shared" si="618"/>
        <v>Sweden</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Japan</v>
      </c>
      <c r="FK45" s="198">
        <f t="shared" si="62"/>
        <v>38</v>
      </c>
      <c r="FL45" s="197" t="str">
        <f t="shared" si="622"/>
        <v>Sweden</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Japan</v>
      </c>
      <c r="FX45" s="198">
        <f t="shared" si="65"/>
        <v>38</v>
      </c>
      <c r="FY45" s="197" t="str">
        <f t="shared" si="626"/>
        <v>Sweden</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Japan</v>
      </c>
      <c r="GK45" s="198">
        <f t="shared" si="68"/>
        <v>38</v>
      </c>
      <c r="GL45" s="197" t="str">
        <f t="shared" si="630"/>
        <v>Sweden</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Japan</v>
      </c>
      <c r="GX45" s="198">
        <f t="shared" si="71"/>
        <v>38</v>
      </c>
      <c r="GY45" s="197" t="str">
        <f t="shared" si="634"/>
        <v>Sweden</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Japan</v>
      </c>
      <c r="HK45" s="198">
        <f t="shared" si="74"/>
        <v>38</v>
      </c>
      <c r="HL45" s="197" t="str">
        <f t="shared" si="638"/>
        <v>Sweden</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Japan</v>
      </c>
      <c r="HX45" s="198">
        <f t="shared" si="77"/>
        <v>38</v>
      </c>
      <c r="HY45" s="197" t="str">
        <f t="shared" si="642"/>
        <v>Sweden</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Japan</v>
      </c>
      <c r="IK45" s="198">
        <f t="shared" si="80"/>
        <v>38</v>
      </c>
      <c r="IL45" s="197" t="str">
        <f t="shared" si="646"/>
        <v>Sweden</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Japan</v>
      </c>
      <c r="IX45" s="198">
        <f t="shared" si="83"/>
        <v>38</v>
      </c>
      <c r="IY45" s="197" t="str">
        <f t="shared" si="650"/>
        <v>Sweden</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Japan</v>
      </c>
      <c r="JK45" s="198">
        <f t="shared" si="86"/>
        <v>38</v>
      </c>
      <c r="JL45" s="197" t="str">
        <f t="shared" si="654"/>
        <v>Sweden</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Japan</v>
      </c>
      <c r="JX45" s="198">
        <f t="shared" si="89"/>
        <v>38</v>
      </c>
      <c r="JY45" s="197" t="str">
        <f t="shared" si="658"/>
        <v>Sweden</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Japan</v>
      </c>
      <c r="KK45" s="198">
        <f t="shared" si="92"/>
        <v>38</v>
      </c>
      <c r="KL45" s="197" t="str">
        <f t="shared" si="662"/>
        <v>Sweden</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Japan</v>
      </c>
      <c r="KX45" s="198">
        <f t="shared" si="95"/>
        <v>38</v>
      </c>
      <c r="KY45" s="197" t="str">
        <f t="shared" si="666"/>
        <v>Sweden</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Japan</v>
      </c>
      <c r="LK45" s="198">
        <f t="shared" si="98"/>
        <v>38</v>
      </c>
      <c r="LL45" s="197" t="str">
        <f t="shared" si="670"/>
        <v>Sweden</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Japan</v>
      </c>
      <c r="LX45" s="198">
        <f t="shared" si="101"/>
        <v>38</v>
      </c>
      <c r="LY45" s="197" t="str">
        <f t="shared" si="674"/>
        <v>Sweden</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468"/>
        <v>44</v>
      </c>
      <c r="J46" s="197" t="str">
        <f t="shared" si="573"/>
        <v>Tunisia</v>
      </c>
      <c r="K46" s="198">
        <f t="shared" si="26"/>
        <v>7</v>
      </c>
      <c r="L46" s="197" t="str">
        <f t="shared" si="574"/>
        <v>Netherlands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Tunisia</v>
      </c>
      <c r="X46" s="198">
        <f t="shared" si="29"/>
        <v>7</v>
      </c>
      <c r="Y46" s="197" t="str">
        <f t="shared" si="578"/>
        <v>Netherlands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Tunisia</v>
      </c>
      <c r="AK46" s="198">
        <f t="shared" si="32"/>
        <v>7</v>
      </c>
      <c r="AL46" s="197" t="str">
        <f t="shared" si="582"/>
        <v>Netherlands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Tunisia</v>
      </c>
      <c r="AX46" s="198">
        <f t="shared" si="35"/>
        <v>7</v>
      </c>
      <c r="AY46" s="197" t="str">
        <f t="shared" si="586"/>
        <v>Netherlands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Tunisia</v>
      </c>
      <c r="BK46" s="198">
        <f t="shared" si="38"/>
        <v>7</v>
      </c>
      <c r="BL46" s="197" t="str">
        <f t="shared" si="590"/>
        <v>Netherlands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Tunisia</v>
      </c>
      <c r="BX46" s="198">
        <f t="shared" si="41"/>
        <v>7</v>
      </c>
      <c r="BY46" s="197" t="str">
        <f t="shared" si="594"/>
        <v>Netherlands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Tunisia</v>
      </c>
      <c r="CK46" s="198">
        <f t="shared" si="44"/>
        <v>7</v>
      </c>
      <c r="CL46" s="197" t="str">
        <f t="shared" si="598"/>
        <v>Netherlands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Tunisia</v>
      </c>
      <c r="CX46" s="198">
        <f t="shared" si="47"/>
        <v>7</v>
      </c>
      <c r="CY46" s="197" t="str">
        <f t="shared" si="602"/>
        <v>Netherlands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Tunisia</v>
      </c>
      <c r="DK46" s="198">
        <f t="shared" si="50"/>
        <v>7</v>
      </c>
      <c r="DL46" s="197" t="str">
        <f t="shared" si="606"/>
        <v>Netherlands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Tunisia</v>
      </c>
      <c r="DX46" s="198">
        <f t="shared" si="53"/>
        <v>7</v>
      </c>
      <c r="DY46" s="197" t="str">
        <f t="shared" si="610"/>
        <v>Netherlands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Tunisia</v>
      </c>
      <c r="EK46" s="198">
        <f t="shared" si="56"/>
        <v>7</v>
      </c>
      <c r="EL46" s="197" t="str">
        <f t="shared" si="614"/>
        <v>Netherlands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Tunisia</v>
      </c>
      <c r="EX46" s="198">
        <f t="shared" si="59"/>
        <v>7</v>
      </c>
      <c r="EY46" s="197" t="str">
        <f t="shared" si="618"/>
        <v>Netherlands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Tunisia</v>
      </c>
      <c r="FK46" s="198">
        <f t="shared" si="62"/>
        <v>7</v>
      </c>
      <c r="FL46" s="197" t="str">
        <f t="shared" si="622"/>
        <v>Netherlands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Tunisia</v>
      </c>
      <c r="FX46" s="198">
        <f t="shared" si="65"/>
        <v>7</v>
      </c>
      <c r="FY46" s="197" t="str">
        <f t="shared" si="626"/>
        <v>Netherlands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Tunisia</v>
      </c>
      <c r="GK46" s="198">
        <f t="shared" si="68"/>
        <v>7</v>
      </c>
      <c r="GL46" s="197" t="str">
        <f t="shared" si="630"/>
        <v>Netherlands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Tunisia</v>
      </c>
      <c r="GX46" s="198">
        <f t="shared" si="71"/>
        <v>7</v>
      </c>
      <c r="GY46" s="197" t="str">
        <f t="shared" si="634"/>
        <v>Netherlands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Tunisia</v>
      </c>
      <c r="HK46" s="198">
        <f t="shared" si="74"/>
        <v>7</v>
      </c>
      <c r="HL46" s="197" t="str">
        <f t="shared" si="638"/>
        <v>Netherlands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Tunisia</v>
      </c>
      <c r="HX46" s="198">
        <f t="shared" si="77"/>
        <v>7</v>
      </c>
      <c r="HY46" s="197" t="str">
        <f t="shared" si="642"/>
        <v>Netherlands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Tunisia</v>
      </c>
      <c r="IK46" s="198">
        <f t="shared" si="80"/>
        <v>7</v>
      </c>
      <c r="IL46" s="197" t="str">
        <f t="shared" si="646"/>
        <v>Netherlands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Tunisia</v>
      </c>
      <c r="IX46" s="198">
        <f t="shared" si="83"/>
        <v>7</v>
      </c>
      <c r="IY46" s="197" t="str">
        <f t="shared" si="650"/>
        <v>Netherlands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Tunisia</v>
      </c>
      <c r="JK46" s="198">
        <f t="shared" si="86"/>
        <v>7</v>
      </c>
      <c r="JL46" s="197" t="str">
        <f t="shared" si="654"/>
        <v>Netherlands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Tunisia</v>
      </c>
      <c r="JX46" s="198">
        <f t="shared" si="89"/>
        <v>7</v>
      </c>
      <c r="JY46" s="197" t="str">
        <f t="shared" si="658"/>
        <v>Netherlands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Tunisia</v>
      </c>
      <c r="KK46" s="198">
        <f t="shared" si="92"/>
        <v>7</v>
      </c>
      <c r="KL46" s="197" t="str">
        <f t="shared" si="662"/>
        <v>Netherlands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Tunisia</v>
      </c>
      <c r="KX46" s="198">
        <f t="shared" si="95"/>
        <v>7</v>
      </c>
      <c r="KY46" s="197" t="str">
        <f t="shared" si="666"/>
        <v>Netherlands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Tunisia</v>
      </c>
      <c r="LK46" s="198">
        <f t="shared" si="98"/>
        <v>7</v>
      </c>
      <c r="LL46" s="197" t="str">
        <f t="shared" si="670"/>
        <v>Netherlands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Tunisia</v>
      </c>
      <c r="LX46" s="198">
        <f t="shared" si="101"/>
        <v>7</v>
      </c>
      <c r="LY46" s="197" t="str">
        <f t="shared" si="674"/>
        <v>Netherlands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c r="A47" s="195"/>
      <c r="B47" s="205" t="str">
        <f>Language!$E$130&amp;" G"</f>
        <v>Group G</v>
      </c>
      <c r="C47" s="206"/>
      <c r="D47" s="207"/>
      <c r="E47" s="208"/>
      <c r="F47" s="209"/>
      <c r="G47" s="210"/>
      <c r="I47" s="205" t="str">
        <f t="shared" si="468"/>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468"/>
        <v>9</v>
      </c>
      <c r="J48" s="197" t="str">
        <f t="shared" ref="J48:J53" si="677">$C48</f>
        <v>Belgium</v>
      </c>
      <c r="K48" s="198">
        <f t="shared" si="26"/>
        <v>29</v>
      </c>
      <c r="L48" s="197" t="str">
        <f t="shared" ref="L48:L53" si="678">$E48</f>
        <v>Egypt</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Belgium</v>
      </c>
      <c r="X48" s="198">
        <f t="shared" si="29"/>
        <v>29</v>
      </c>
      <c r="Y48" s="197" t="str">
        <f t="shared" ref="Y48:Y53" si="682">$E48</f>
        <v>Egypt</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Belgium</v>
      </c>
      <c r="AK48" s="198">
        <f t="shared" si="32"/>
        <v>29</v>
      </c>
      <c r="AL48" s="197" t="str">
        <f t="shared" ref="AL48:AL53" si="686">$E48</f>
        <v>Egypt</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Belgium</v>
      </c>
      <c r="AX48" s="198">
        <f t="shared" si="35"/>
        <v>29</v>
      </c>
      <c r="AY48" s="197" t="str">
        <f t="shared" ref="AY48:AY53" si="690">$E48</f>
        <v>Egypt</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Belgium</v>
      </c>
      <c r="BK48" s="198">
        <f t="shared" si="38"/>
        <v>29</v>
      </c>
      <c r="BL48" s="197" t="str">
        <f t="shared" ref="BL48:BL53" si="694">$E48</f>
        <v>Egypt</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Belgium</v>
      </c>
      <c r="BX48" s="198">
        <f t="shared" si="41"/>
        <v>29</v>
      </c>
      <c r="BY48" s="197" t="str">
        <f t="shared" ref="BY48:BY53" si="698">$E48</f>
        <v>Egypt</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Belgium</v>
      </c>
      <c r="CK48" s="198">
        <f t="shared" si="44"/>
        <v>29</v>
      </c>
      <c r="CL48" s="197" t="str">
        <f t="shared" ref="CL48:CL53" si="702">$E48</f>
        <v>Egypt</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Belgium</v>
      </c>
      <c r="CX48" s="198">
        <f t="shared" si="47"/>
        <v>29</v>
      </c>
      <c r="CY48" s="197" t="str">
        <f t="shared" ref="CY48:CY53" si="706">$E48</f>
        <v>Egypt</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Belgium</v>
      </c>
      <c r="DK48" s="198">
        <f t="shared" si="50"/>
        <v>29</v>
      </c>
      <c r="DL48" s="197" t="str">
        <f t="shared" ref="DL48:DL53" si="710">$E48</f>
        <v>Egypt</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Belgium</v>
      </c>
      <c r="DX48" s="198">
        <f t="shared" si="53"/>
        <v>29</v>
      </c>
      <c r="DY48" s="197" t="str">
        <f t="shared" ref="DY48:DY53" si="714">$E48</f>
        <v>Egypt</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Belgium</v>
      </c>
      <c r="EK48" s="198">
        <f t="shared" si="56"/>
        <v>29</v>
      </c>
      <c r="EL48" s="197" t="str">
        <f t="shared" ref="EL48:EL53" si="718">$E48</f>
        <v>Egypt</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Belgium</v>
      </c>
      <c r="EX48" s="198">
        <f t="shared" si="59"/>
        <v>29</v>
      </c>
      <c r="EY48" s="197" t="str">
        <f t="shared" ref="EY48:EY53" si="722">$E48</f>
        <v>Egypt</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Belgium</v>
      </c>
      <c r="FK48" s="198">
        <f t="shared" si="62"/>
        <v>29</v>
      </c>
      <c r="FL48" s="197" t="str">
        <f t="shared" ref="FL48:FL53" si="726">$E48</f>
        <v>Egypt</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Belgium</v>
      </c>
      <c r="FX48" s="198">
        <f t="shared" si="65"/>
        <v>29</v>
      </c>
      <c r="FY48" s="197" t="str">
        <f t="shared" ref="FY48:FY53" si="730">$E48</f>
        <v>Egypt</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Belgium</v>
      </c>
      <c r="GK48" s="198">
        <f t="shared" si="68"/>
        <v>29</v>
      </c>
      <c r="GL48" s="197" t="str">
        <f t="shared" ref="GL48:GL53" si="734">$E48</f>
        <v>Egypt</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Belgium</v>
      </c>
      <c r="GX48" s="198">
        <f t="shared" si="71"/>
        <v>29</v>
      </c>
      <c r="GY48" s="197" t="str">
        <f t="shared" ref="GY48:GY53" si="738">$E48</f>
        <v>Egypt</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Belgium</v>
      </c>
      <c r="HK48" s="198">
        <f t="shared" si="74"/>
        <v>29</v>
      </c>
      <c r="HL48" s="197" t="str">
        <f t="shared" ref="HL48:HL53" si="742">$E48</f>
        <v>Egypt</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Belgium</v>
      </c>
      <c r="HX48" s="198">
        <f t="shared" si="77"/>
        <v>29</v>
      </c>
      <c r="HY48" s="197" t="str">
        <f t="shared" ref="HY48:HY53" si="746">$E48</f>
        <v>Egypt</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Belgium</v>
      </c>
      <c r="IK48" s="198">
        <f t="shared" si="80"/>
        <v>29</v>
      </c>
      <c r="IL48" s="197" t="str">
        <f t="shared" ref="IL48:IL53" si="750">$E48</f>
        <v>Egypt</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Belgium</v>
      </c>
      <c r="IX48" s="198">
        <f t="shared" si="83"/>
        <v>29</v>
      </c>
      <c r="IY48" s="197" t="str">
        <f t="shared" ref="IY48:IY53" si="754">$E48</f>
        <v>Egypt</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Belgium</v>
      </c>
      <c r="JK48" s="198">
        <f t="shared" si="86"/>
        <v>29</v>
      </c>
      <c r="JL48" s="197" t="str">
        <f t="shared" ref="JL48:JL53" si="758">$E48</f>
        <v>Egypt</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Belgium</v>
      </c>
      <c r="JX48" s="198">
        <f t="shared" si="89"/>
        <v>29</v>
      </c>
      <c r="JY48" s="197" t="str">
        <f t="shared" ref="JY48:JY53" si="762">$E48</f>
        <v>Egypt</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Belgium</v>
      </c>
      <c r="KK48" s="198">
        <f t="shared" si="92"/>
        <v>29</v>
      </c>
      <c r="KL48" s="197" t="str">
        <f t="shared" ref="KL48:KL53" si="766">$E48</f>
        <v>Egypt</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Belgium</v>
      </c>
      <c r="KX48" s="198">
        <f t="shared" si="95"/>
        <v>29</v>
      </c>
      <c r="KY48" s="197" t="str">
        <f t="shared" ref="KY48:KY53" si="770">$E48</f>
        <v>Egypt</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Belgium</v>
      </c>
      <c r="LK48" s="198">
        <f t="shared" si="98"/>
        <v>29</v>
      </c>
      <c r="LL48" s="197" t="str">
        <f t="shared" ref="LL48:LL53" si="774">$E48</f>
        <v>Egypt</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Belgium</v>
      </c>
      <c r="LX48" s="198">
        <f t="shared" si="101"/>
        <v>29</v>
      </c>
      <c r="LY48" s="197" t="str">
        <f t="shared" ref="LY48:LY53" si="778">$E48</f>
        <v>Egypt</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468"/>
        <v>21</v>
      </c>
      <c r="J49" s="197" t="str">
        <f t="shared" si="677"/>
        <v>IR Iran</v>
      </c>
      <c r="K49" s="198">
        <f t="shared" si="26"/>
        <v>85</v>
      </c>
      <c r="L49" s="197" t="str">
        <f t="shared" si="678"/>
        <v>New Zealand</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IR Iran</v>
      </c>
      <c r="X49" s="198">
        <f t="shared" si="29"/>
        <v>85</v>
      </c>
      <c r="Y49" s="197" t="str">
        <f t="shared" si="682"/>
        <v>New Zealand</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IR Iran</v>
      </c>
      <c r="AK49" s="198">
        <f t="shared" si="32"/>
        <v>85</v>
      </c>
      <c r="AL49" s="197" t="str">
        <f t="shared" si="686"/>
        <v>New Zealand</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IR Iran</v>
      </c>
      <c r="AX49" s="198">
        <f t="shared" si="35"/>
        <v>85</v>
      </c>
      <c r="AY49" s="197" t="str">
        <f t="shared" si="690"/>
        <v>New Zealand</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IR Iran</v>
      </c>
      <c r="BK49" s="198">
        <f t="shared" si="38"/>
        <v>85</v>
      </c>
      <c r="BL49" s="197" t="str">
        <f t="shared" si="694"/>
        <v>New Zealand</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IR Iran</v>
      </c>
      <c r="BX49" s="198">
        <f t="shared" si="41"/>
        <v>85</v>
      </c>
      <c r="BY49" s="197" t="str">
        <f t="shared" si="698"/>
        <v>New Zealand</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IR Iran</v>
      </c>
      <c r="CK49" s="198">
        <f t="shared" si="44"/>
        <v>85</v>
      </c>
      <c r="CL49" s="197" t="str">
        <f t="shared" si="702"/>
        <v>New Zealand</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IR Iran</v>
      </c>
      <c r="CX49" s="198">
        <f t="shared" si="47"/>
        <v>85</v>
      </c>
      <c r="CY49" s="197" t="str">
        <f t="shared" si="706"/>
        <v>New Zealand</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IR Iran</v>
      </c>
      <c r="DK49" s="198">
        <f t="shared" si="50"/>
        <v>85</v>
      </c>
      <c r="DL49" s="197" t="str">
        <f t="shared" si="710"/>
        <v>New Zealand</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IR Iran</v>
      </c>
      <c r="DX49" s="198">
        <f t="shared" si="53"/>
        <v>85</v>
      </c>
      <c r="DY49" s="197" t="str">
        <f t="shared" si="714"/>
        <v>New Zealand</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IR Iran</v>
      </c>
      <c r="EK49" s="198">
        <f t="shared" si="56"/>
        <v>85</v>
      </c>
      <c r="EL49" s="197" t="str">
        <f t="shared" si="718"/>
        <v>New Zealand</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IR Iran</v>
      </c>
      <c r="EX49" s="198">
        <f t="shared" si="59"/>
        <v>85</v>
      </c>
      <c r="EY49" s="197" t="str">
        <f t="shared" si="722"/>
        <v>New Zealand</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IR Iran</v>
      </c>
      <c r="FK49" s="198">
        <f t="shared" si="62"/>
        <v>85</v>
      </c>
      <c r="FL49" s="197" t="str">
        <f t="shared" si="726"/>
        <v>New Zealand</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IR Iran</v>
      </c>
      <c r="FX49" s="198">
        <f t="shared" si="65"/>
        <v>85</v>
      </c>
      <c r="FY49" s="197" t="str">
        <f t="shared" si="730"/>
        <v>New Zealand</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IR Iran</v>
      </c>
      <c r="GK49" s="198">
        <f t="shared" si="68"/>
        <v>85</v>
      </c>
      <c r="GL49" s="197" t="str">
        <f t="shared" si="734"/>
        <v>New Zealand</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IR Iran</v>
      </c>
      <c r="GX49" s="198">
        <f t="shared" si="71"/>
        <v>85</v>
      </c>
      <c r="GY49" s="197" t="str">
        <f t="shared" si="738"/>
        <v>New Zealand</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IR Iran</v>
      </c>
      <c r="HK49" s="198">
        <f t="shared" si="74"/>
        <v>85</v>
      </c>
      <c r="HL49" s="197" t="str">
        <f t="shared" si="742"/>
        <v>New Zealand</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IR Iran</v>
      </c>
      <c r="HX49" s="198">
        <f t="shared" si="77"/>
        <v>85</v>
      </c>
      <c r="HY49" s="197" t="str">
        <f t="shared" si="746"/>
        <v>New Zealand</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IR Iran</v>
      </c>
      <c r="IK49" s="198">
        <f t="shared" si="80"/>
        <v>85</v>
      </c>
      <c r="IL49" s="197" t="str">
        <f t="shared" si="750"/>
        <v>New Zealand</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IR Iran</v>
      </c>
      <c r="IX49" s="198">
        <f t="shared" si="83"/>
        <v>85</v>
      </c>
      <c r="IY49" s="197" t="str">
        <f t="shared" si="754"/>
        <v>New Zealand</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IR Iran</v>
      </c>
      <c r="JK49" s="198">
        <f t="shared" si="86"/>
        <v>85</v>
      </c>
      <c r="JL49" s="197" t="str">
        <f t="shared" si="758"/>
        <v>New Zealand</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IR Iran</v>
      </c>
      <c r="JX49" s="198">
        <f t="shared" si="89"/>
        <v>85</v>
      </c>
      <c r="JY49" s="197" t="str">
        <f t="shared" si="762"/>
        <v>New Zealand</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IR Iran</v>
      </c>
      <c r="KK49" s="198">
        <f t="shared" si="92"/>
        <v>85</v>
      </c>
      <c r="KL49" s="197" t="str">
        <f t="shared" si="766"/>
        <v>New Zealand</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IR Iran</v>
      </c>
      <c r="KX49" s="198">
        <f t="shared" si="95"/>
        <v>85</v>
      </c>
      <c r="KY49" s="197" t="str">
        <f t="shared" si="770"/>
        <v>New Zealand</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IR Iran</v>
      </c>
      <c r="LK49" s="198">
        <f t="shared" si="98"/>
        <v>85</v>
      </c>
      <c r="LL49" s="197" t="str">
        <f t="shared" si="774"/>
        <v>New Zealand</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IR Iran</v>
      </c>
      <c r="LX49" s="198">
        <f t="shared" si="101"/>
        <v>85</v>
      </c>
      <c r="LY49" s="197" t="str">
        <f t="shared" si="778"/>
        <v>New Zealand</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468"/>
        <v>9</v>
      </c>
      <c r="J50" s="197" t="str">
        <f t="shared" si="677"/>
        <v>Belgium</v>
      </c>
      <c r="K50" s="198">
        <f t="shared" si="26"/>
        <v>21</v>
      </c>
      <c r="L50" s="197" t="str">
        <f t="shared" si="678"/>
        <v>IR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Belgium</v>
      </c>
      <c r="X50" s="198">
        <f t="shared" si="29"/>
        <v>21</v>
      </c>
      <c r="Y50" s="197" t="str">
        <f t="shared" si="682"/>
        <v>IR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Belgium</v>
      </c>
      <c r="AK50" s="198">
        <f t="shared" si="32"/>
        <v>21</v>
      </c>
      <c r="AL50" s="197" t="str">
        <f t="shared" si="686"/>
        <v>IR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Belgium</v>
      </c>
      <c r="AX50" s="198">
        <f t="shared" si="35"/>
        <v>21</v>
      </c>
      <c r="AY50" s="197" t="str">
        <f t="shared" si="690"/>
        <v>IR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Belgium</v>
      </c>
      <c r="BK50" s="198">
        <f t="shared" si="38"/>
        <v>21</v>
      </c>
      <c r="BL50" s="197" t="str">
        <f t="shared" si="694"/>
        <v>IR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Belgium</v>
      </c>
      <c r="BX50" s="198">
        <f t="shared" si="41"/>
        <v>21</v>
      </c>
      <c r="BY50" s="197" t="str">
        <f t="shared" si="698"/>
        <v>IR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Belgium</v>
      </c>
      <c r="CK50" s="198">
        <f t="shared" si="44"/>
        <v>21</v>
      </c>
      <c r="CL50" s="197" t="str">
        <f t="shared" si="702"/>
        <v>IR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Belgium</v>
      </c>
      <c r="CX50" s="198">
        <f t="shared" si="47"/>
        <v>21</v>
      </c>
      <c r="CY50" s="197" t="str">
        <f t="shared" si="706"/>
        <v>IR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Belgium</v>
      </c>
      <c r="DK50" s="198">
        <f t="shared" si="50"/>
        <v>21</v>
      </c>
      <c r="DL50" s="197" t="str">
        <f t="shared" si="710"/>
        <v>IR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Belgium</v>
      </c>
      <c r="DX50" s="198">
        <f t="shared" si="53"/>
        <v>21</v>
      </c>
      <c r="DY50" s="197" t="str">
        <f t="shared" si="714"/>
        <v>IR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Belgium</v>
      </c>
      <c r="EK50" s="198">
        <f t="shared" si="56"/>
        <v>21</v>
      </c>
      <c r="EL50" s="197" t="str">
        <f t="shared" si="718"/>
        <v>IR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Belgium</v>
      </c>
      <c r="EX50" s="198">
        <f t="shared" si="59"/>
        <v>21</v>
      </c>
      <c r="EY50" s="197" t="str">
        <f t="shared" si="722"/>
        <v>IR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Belgium</v>
      </c>
      <c r="FK50" s="198">
        <f t="shared" si="62"/>
        <v>21</v>
      </c>
      <c r="FL50" s="197" t="str">
        <f t="shared" si="726"/>
        <v>IR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Belgium</v>
      </c>
      <c r="FX50" s="198">
        <f t="shared" si="65"/>
        <v>21</v>
      </c>
      <c r="FY50" s="197" t="str">
        <f t="shared" si="730"/>
        <v>IR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Belgium</v>
      </c>
      <c r="GK50" s="198">
        <f t="shared" si="68"/>
        <v>21</v>
      </c>
      <c r="GL50" s="197" t="str">
        <f t="shared" si="734"/>
        <v>IR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Belgium</v>
      </c>
      <c r="GX50" s="198">
        <f t="shared" si="71"/>
        <v>21</v>
      </c>
      <c r="GY50" s="197" t="str">
        <f t="shared" si="738"/>
        <v>IR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Belgium</v>
      </c>
      <c r="HK50" s="198">
        <f t="shared" si="74"/>
        <v>21</v>
      </c>
      <c r="HL50" s="197" t="str">
        <f t="shared" si="742"/>
        <v>IR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Belgium</v>
      </c>
      <c r="HX50" s="198">
        <f t="shared" si="77"/>
        <v>21</v>
      </c>
      <c r="HY50" s="197" t="str">
        <f t="shared" si="746"/>
        <v>IR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Belgium</v>
      </c>
      <c r="IK50" s="198">
        <f t="shared" si="80"/>
        <v>21</v>
      </c>
      <c r="IL50" s="197" t="str">
        <f t="shared" si="750"/>
        <v>IR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Belgium</v>
      </c>
      <c r="IX50" s="198">
        <f t="shared" si="83"/>
        <v>21</v>
      </c>
      <c r="IY50" s="197" t="str">
        <f t="shared" si="754"/>
        <v>IR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Belgium</v>
      </c>
      <c r="JK50" s="198">
        <f t="shared" si="86"/>
        <v>21</v>
      </c>
      <c r="JL50" s="197" t="str">
        <f t="shared" si="758"/>
        <v>IR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Belgium</v>
      </c>
      <c r="JX50" s="198">
        <f t="shared" si="89"/>
        <v>21</v>
      </c>
      <c r="JY50" s="197" t="str">
        <f t="shared" si="762"/>
        <v>IR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Belgium</v>
      </c>
      <c r="KK50" s="198">
        <f t="shared" si="92"/>
        <v>21</v>
      </c>
      <c r="KL50" s="197" t="str">
        <f t="shared" si="766"/>
        <v>IR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Belgium</v>
      </c>
      <c r="KX50" s="198">
        <f t="shared" si="95"/>
        <v>21</v>
      </c>
      <c r="KY50" s="197" t="str">
        <f t="shared" si="770"/>
        <v>IR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Belgium</v>
      </c>
      <c r="LK50" s="198">
        <f t="shared" si="98"/>
        <v>21</v>
      </c>
      <c r="LL50" s="197" t="str">
        <f t="shared" si="774"/>
        <v>IR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Belgium</v>
      </c>
      <c r="LX50" s="198">
        <f t="shared" si="101"/>
        <v>21</v>
      </c>
      <c r="LY50" s="197" t="str">
        <f t="shared" si="778"/>
        <v>IR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468"/>
        <v>85</v>
      </c>
      <c r="J51" s="197" t="str">
        <f t="shared" si="677"/>
        <v>New Zealand</v>
      </c>
      <c r="K51" s="198">
        <f t="shared" si="26"/>
        <v>29</v>
      </c>
      <c r="L51" s="197" t="str">
        <f t="shared" si="678"/>
        <v>Egypt</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New Zealand</v>
      </c>
      <c r="X51" s="198">
        <f t="shared" si="29"/>
        <v>29</v>
      </c>
      <c r="Y51" s="197" t="str">
        <f t="shared" si="682"/>
        <v>Egypt</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New Zealand</v>
      </c>
      <c r="AK51" s="198">
        <f t="shared" si="32"/>
        <v>29</v>
      </c>
      <c r="AL51" s="197" t="str">
        <f t="shared" si="686"/>
        <v>Egypt</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New Zealand</v>
      </c>
      <c r="AX51" s="198">
        <f t="shared" si="35"/>
        <v>29</v>
      </c>
      <c r="AY51" s="197" t="str">
        <f t="shared" si="690"/>
        <v>Egypt</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New Zealand</v>
      </c>
      <c r="BK51" s="198">
        <f t="shared" si="38"/>
        <v>29</v>
      </c>
      <c r="BL51" s="197" t="str">
        <f t="shared" si="694"/>
        <v>Egypt</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New Zealand</v>
      </c>
      <c r="BX51" s="198">
        <f t="shared" si="41"/>
        <v>29</v>
      </c>
      <c r="BY51" s="197" t="str">
        <f t="shared" si="698"/>
        <v>Egypt</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New Zealand</v>
      </c>
      <c r="CK51" s="198">
        <f t="shared" si="44"/>
        <v>29</v>
      </c>
      <c r="CL51" s="197" t="str">
        <f t="shared" si="702"/>
        <v>Egypt</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New Zealand</v>
      </c>
      <c r="CX51" s="198">
        <f t="shared" si="47"/>
        <v>29</v>
      </c>
      <c r="CY51" s="197" t="str">
        <f t="shared" si="706"/>
        <v>Egypt</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New Zealand</v>
      </c>
      <c r="DK51" s="198">
        <f t="shared" si="50"/>
        <v>29</v>
      </c>
      <c r="DL51" s="197" t="str">
        <f t="shared" si="710"/>
        <v>Egypt</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New Zealand</v>
      </c>
      <c r="DX51" s="198">
        <f t="shared" si="53"/>
        <v>29</v>
      </c>
      <c r="DY51" s="197" t="str">
        <f t="shared" si="714"/>
        <v>Egypt</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New Zealand</v>
      </c>
      <c r="EK51" s="198">
        <f t="shared" si="56"/>
        <v>29</v>
      </c>
      <c r="EL51" s="197" t="str">
        <f t="shared" si="718"/>
        <v>Egypt</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New Zealand</v>
      </c>
      <c r="EX51" s="198">
        <f t="shared" si="59"/>
        <v>29</v>
      </c>
      <c r="EY51" s="197" t="str">
        <f t="shared" si="722"/>
        <v>Egypt</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New Zealand</v>
      </c>
      <c r="FK51" s="198">
        <f t="shared" si="62"/>
        <v>29</v>
      </c>
      <c r="FL51" s="197" t="str">
        <f t="shared" si="726"/>
        <v>Egypt</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New Zealand</v>
      </c>
      <c r="FX51" s="198">
        <f t="shared" si="65"/>
        <v>29</v>
      </c>
      <c r="FY51" s="197" t="str">
        <f t="shared" si="730"/>
        <v>Egypt</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New Zealand</v>
      </c>
      <c r="GK51" s="198">
        <f t="shared" si="68"/>
        <v>29</v>
      </c>
      <c r="GL51" s="197" t="str">
        <f t="shared" si="734"/>
        <v>Egypt</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New Zealand</v>
      </c>
      <c r="GX51" s="198">
        <f t="shared" si="71"/>
        <v>29</v>
      </c>
      <c r="GY51" s="197" t="str">
        <f t="shared" si="738"/>
        <v>Egypt</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New Zealand</v>
      </c>
      <c r="HK51" s="198">
        <f t="shared" si="74"/>
        <v>29</v>
      </c>
      <c r="HL51" s="197" t="str">
        <f t="shared" si="742"/>
        <v>Egypt</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New Zealand</v>
      </c>
      <c r="HX51" s="198">
        <f t="shared" si="77"/>
        <v>29</v>
      </c>
      <c r="HY51" s="197" t="str">
        <f t="shared" si="746"/>
        <v>Egypt</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New Zealand</v>
      </c>
      <c r="IK51" s="198">
        <f t="shared" si="80"/>
        <v>29</v>
      </c>
      <c r="IL51" s="197" t="str">
        <f t="shared" si="750"/>
        <v>Egypt</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New Zealand</v>
      </c>
      <c r="IX51" s="198">
        <f t="shared" si="83"/>
        <v>29</v>
      </c>
      <c r="IY51" s="197" t="str">
        <f t="shared" si="754"/>
        <v>Egypt</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New Zealand</v>
      </c>
      <c r="JK51" s="198">
        <f t="shared" si="86"/>
        <v>29</v>
      </c>
      <c r="JL51" s="197" t="str">
        <f t="shared" si="758"/>
        <v>Egypt</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New Zealand</v>
      </c>
      <c r="JX51" s="198">
        <f t="shared" si="89"/>
        <v>29</v>
      </c>
      <c r="JY51" s="197" t="str">
        <f t="shared" si="762"/>
        <v>Egypt</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New Zealand</v>
      </c>
      <c r="KK51" s="198">
        <f t="shared" si="92"/>
        <v>29</v>
      </c>
      <c r="KL51" s="197" t="str">
        <f t="shared" si="766"/>
        <v>Egypt</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New Zealand</v>
      </c>
      <c r="KX51" s="198">
        <f t="shared" si="95"/>
        <v>29</v>
      </c>
      <c r="KY51" s="197" t="str">
        <f t="shared" si="770"/>
        <v>Egypt</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New Zealand</v>
      </c>
      <c r="LK51" s="198">
        <f t="shared" si="98"/>
        <v>29</v>
      </c>
      <c r="LL51" s="197" t="str">
        <f t="shared" si="774"/>
        <v>Egypt</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New Zealand</v>
      </c>
      <c r="LX51" s="198">
        <f t="shared" si="101"/>
        <v>29</v>
      </c>
      <c r="LY51" s="197" t="str">
        <f t="shared" si="778"/>
        <v>Egypt</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468"/>
        <v>29</v>
      </c>
      <c r="J52" s="197" t="str">
        <f t="shared" si="677"/>
        <v>Egypt</v>
      </c>
      <c r="K52" s="198">
        <f t="shared" si="26"/>
        <v>21</v>
      </c>
      <c r="L52" s="197" t="str">
        <f t="shared" si="678"/>
        <v>IR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v>
      </c>
      <c r="X52" s="198">
        <f t="shared" si="29"/>
        <v>21</v>
      </c>
      <c r="Y52" s="197" t="str">
        <f t="shared" si="682"/>
        <v>IR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v>
      </c>
      <c r="AK52" s="198">
        <f t="shared" si="32"/>
        <v>21</v>
      </c>
      <c r="AL52" s="197" t="str">
        <f t="shared" si="686"/>
        <v>IR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v>
      </c>
      <c r="AX52" s="198">
        <f t="shared" si="35"/>
        <v>21</v>
      </c>
      <c r="AY52" s="197" t="str">
        <f t="shared" si="690"/>
        <v>IR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v>
      </c>
      <c r="BK52" s="198">
        <f t="shared" si="38"/>
        <v>21</v>
      </c>
      <c r="BL52" s="197" t="str">
        <f t="shared" si="694"/>
        <v>IR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v>
      </c>
      <c r="BX52" s="198">
        <f t="shared" si="41"/>
        <v>21</v>
      </c>
      <c r="BY52" s="197" t="str">
        <f t="shared" si="698"/>
        <v>IR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v>
      </c>
      <c r="CK52" s="198">
        <f t="shared" si="44"/>
        <v>21</v>
      </c>
      <c r="CL52" s="197" t="str">
        <f t="shared" si="702"/>
        <v>IR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v>
      </c>
      <c r="CX52" s="198">
        <f t="shared" si="47"/>
        <v>21</v>
      </c>
      <c r="CY52" s="197" t="str">
        <f t="shared" si="706"/>
        <v>IR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v>
      </c>
      <c r="DK52" s="198">
        <f t="shared" si="50"/>
        <v>21</v>
      </c>
      <c r="DL52" s="197" t="str">
        <f t="shared" si="710"/>
        <v>IR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v>
      </c>
      <c r="DX52" s="198">
        <f t="shared" si="53"/>
        <v>21</v>
      </c>
      <c r="DY52" s="197" t="str">
        <f t="shared" si="714"/>
        <v>IR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v>
      </c>
      <c r="EK52" s="198">
        <f t="shared" si="56"/>
        <v>21</v>
      </c>
      <c r="EL52" s="197" t="str">
        <f t="shared" si="718"/>
        <v>IR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v>
      </c>
      <c r="EX52" s="198">
        <f t="shared" si="59"/>
        <v>21</v>
      </c>
      <c r="EY52" s="197" t="str">
        <f t="shared" si="722"/>
        <v>IR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v>
      </c>
      <c r="FK52" s="198">
        <f t="shared" si="62"/>
        <v>21</v>
      </c>
      <c r="FL52" s="197" t="str">
        <f t="shared" si="726"/>
        <v>IR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v>
      </c>
      <c r="FX52" s="198">
        <f t="shared" si="65"/>
        <v>21</v>
      </c>
      <c r="FY52" s="197" t="str">
        <f t="shared" si="730"/>
        <v>IR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v>
      </c>
      <c r="GK52" s="198">
        <f t="shared" si="68"/>
        <v>21</v>
      </c>
      <c r="GL52" s="197" t="str">
        <f t="shared" si="734"/>
        <v>IR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v>
      </c>
      <c r="GX52" s="198">
        <f t="shared" si="71"/>
        <v>21</v>
      </c>
      <c r="GY52" s="197" t="str">
        <f t="shared" si="738"/>
        <v>IR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v>
      </c>
      <c r="HK52" s="198">
        <f t="shared" si="74"/>
        <v>21</v>
      </c>
      <c r="HL52" s="197" t="str">
        <f t="shared" si="742"/>
        <v>IR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v>
      </c>
      <c r="HX52" s="198">
        <f t="shared" si="77"/>
        <v>21</v>
      </c>
      <c r="HY52" s="197" t="str">
        <f t="shared" si="746"/>
        <v>IR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v>
      </c>
      <c r="IK52" s="198">
        <f t="shared" si="80"/>
        <v>21</v>
      </c>
      <c r="IL52" s="197" t="str">
        <f t="shared" si="750"/>
        <v>IR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v>
      </c>
      <c r="IX52" s="198">
        <f t="shared" si="83"/>
        <v>21</v>
      </c>
      <c r="IY52" s="197" t="str">
        <f t="shared" si="754"/>
        <v>IR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v>
      </c>
      <c r="JK52" s="198">
        <f t="shared" si="86"/>
        <v>21</v>
      </c>
      <c r="JL52" s="197" t="str">
        <f t="shared" si="758"/>
        <v>IR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v>
      </c>
      <c r="JX52" s="198">
        <f t="shared" si="89"/>
        <v>21</v>
      </c>
      <c r="JY52" s="197" t="str">
        <f t="shared" si="762"/>
        <v>IR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v>
      </c>
      <c r="KK52" s="198">
        <f t="shared" si="92"/>
        <v>21</v>
      </c>
      <c r="KL52" s="197" t="str">
        <f t="shared" si="766"/>
        <v>IR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v>
      </c>
      <c r="KX52" s="198">
        <f t="shared" si="95"/>
        <v>21</v>
      </c>
      <c r="KY52" s="197" t="str">
        <f t="shared" si="770"/>
        <v>IR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v>
      </c>
      <c r="LK52" s="198">
        <f t="shared" si="98"/>
        <v>21</v>
      </c>
      <c r="LL52" s="197" t="str">
        <f t="shared" si="774"/>
        <v>IR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v>
      </c>
      <c r="LX52" s="198">
        <f t="shared" si="101"/>
        <v>21</v>
      </c>
      <c r="LY52" s="197" t="str">
        <f t="shared" si="778"/>
        <v>IR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468"/>
        <v>85</v>
      </c>
      <c r="J53" s="197" t="str">
        <f t="shared" si="677"/>
        <v>New Zealand</v>
      </c>
      <c r="K53" s="198">
        <f t="shared" si="26"/>
        <v>9</v>
      </c>
      <c r="L53" s="197" t="str">
        <f t="shared" si="678"/>
        <v>Belgium</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New Zealand</v>
      </c>
      <c r="X53" s="198">
        <f t="shared" si="29"/>
        <v>9</v>
      </c>
      <c r="Y53" s="197" t="str">
        <f t="shared" si="682"/>
        <v>Belgium</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New Zealand</v>
      </c>
      <c r="AK53" s="198">
        <f t="shared" si="32"/>
        <v>9</v>
      </c>
      <c r="AL53" s="197" t="str">
        <f t="shared" si="686"/>
        <v>Belgium</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New Zealand</v>
      </c>
      <c r="AX53" s="198">
        <f t="shared" si="35"/>
        <v>9</v>
      </c>
      <c r="AY53" s="197" t="str">
        <f t="shared" si="690"/>
        <v>Belgium</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New Zealand</v>
      </c>
      <c r="BK53" s="198">
        <f t="shared" si="38"/>
        <v>9</v>
      </c>
      <c r="BL53" s="197" t="str">
        <f t="shared" si="694"/>
        <v>Belgium</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New Zealand</v>
      </c>
      <c r="BX53" s="198">
        <f t="shared" si="41"/>
        <v>9</v>
      </c>
      <c r="BY53" s="197" t="str">
        <f t="shared" si="698"/>
        <v>Belgium</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New Zealand</v>
      </c>
      <c r="CK53" s="198">
        <f t="shared" si="44"/>
        <v>9</v>
      </c>
      <c r="CL53" s="197" t="str">
        <f t="shared" si="702"/>
        <v>Belgium</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New Zealand</v>
      </c>
      <c r="CX53" s="198">
        <f t="shared" si="47"/>
        <v>9</v>
      </c>
      <c r="CY53" s="197" t="str">
        <f t="shared" si="706"/>
        <v>Belgium</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New Zealand</v>
      </c>
      <c r="DK53" s="198">
        <f t="shared" si="50"/>
        <v>9</v>
      </c>
      <c r="DL53" s="197" t="str">
        <f t="shared" si="710"/>
        <v>Belgium</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New Zealand</v>
      </c>
      <c r="DX53" s="198">
        <f t="shared" si="53"/>
        <v>9</v>
      </c>
      <c r="DY53" s="197" t="str">
        <f t="shared" si="714"/>
        <v>Belgium</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New Zealand</v>
      </c>
      <c r="EK53" s="198">
        <f t="shared" si="56"/>
        <v>9</v>
      </c>
      <c r="EL53" s="197" t="str">
        <f t="shared" si="718"/>
        <v>Belgium</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New Zealand</v>
      </c>
      <c r="EX53" s="198">
        <f t="shared" si="59"/>
        <v>9</v>
      </c>
      <c r="EY53" s="197" t="str">
        <f t="shared" si="722"/>
        <v>Belgium</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New Zealand</v>
      </c>
      <c r="FK53" s="198">
        <f t="shared" si="62"/>
        <v>9</v>
      </c>
      <c r="FL53" s="197" t="str">
        <f t="shared" si="726"/>
        <v>Belgium</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New Zealand</v>
      </c>
      <c r="FX53" s="198">
        <f t="shared" si="65"/>
        <v>9</v>
      </c>
      <c r="FY53" s="197" t="str">
        <f t="shared" si="730"/>
        <v>Belgium</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New Zealand</v>
      </c>
      <c r="GK53" s="198">
        <f t="shared" si="68"/>
        <v>9</v>
      </c>
      <c r="GL53" s="197" t="str">
        <f t="shared" si="734"/>
        <v>Belgium</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New Zealand</v>
      </c>
      <c r="GX53" s="198">
        <f t="shared" si="71"/>
        <v>9</v>
      </c>
      <c r="GY53" s="197" t="str">
        <f t="shared" si="738"/>
        <v>Belgium</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New Zealand</v>
      </c>
      <c r="HK53" s="198">
        <f t="shared" si="74"/>
        <v>9</v>
      </c>
      <c r="HL53" s="197" t="str">
        <f t="shared" si="742"/>
        <v>Belgium</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New Zealand</v>
      </c>
      <c r="HX53" s="198">
        <f t="shared" si="77"/>
        <v>9</v>
      </c>
      <c r="HY53" s="197" t="str">
        <f t="shared" si="746"/>
        <v>Belgium</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New Zealand</v>
      </c>
      <c r="IK53" s="198">
        <f t="shared" si="80"/>
        <v>9</v>
      </c>
      <c r="IL53" s="197" t="str">
        <f t="shared" si="750"/>
        <v>Belgium</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New Zealand</v>
      </c>
      <c r="IX53" s="198">
        <f t="shared" si="83"/>
        <v>9</v>
      </c>
      <c r="IY53" s="197" t="str">
        <f t="shared" si="754"/>
        <v>Belgium</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New Zealand</v>
      </c>
      <c r="JK53" s="198">
        <f t="shared" si="86"/>
        <v>9</v>
      </c>
      <c r="JL53" s="197" t="str">
        <f t="shared" si="758"/>
        <v>Belgium</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New Zealand</v>
      </c>
      <c r="JX53" s="198">
        <f t="shared" si="89"/>
        <v>9</v>
      </c>
      <c r="JY53" s="197" t="str">
        <f t="shared" si="762"/>
        <v>Belgium</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New Zealand</v>
      </c>
      <c r="KK53" s="198">
        <f t="shared" si="92"/>
        <v>9</v>
      </c>
      <c r="KL53" s="197" t="str">
        <f t="shared" si="766"/>
        <v>Belgium</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New Zealand</v>
      </c>
      <c r="KX53" s="198">
        <f t="shared" si="95"/>
        <v>9</v>
      </c>
      <c r="KY53" s="197" t="str">
        <f t="shared" si="770"/>
        <v>Belgium</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New Zealand</v>
      </c>
      <c r="LK53" s="198">
        <f t="shared" si="98"/>
        <v>9</v>
      </c>
      <c r="LL53" s="197" t="str">
        <f t="shared" si="774"/>
        <v>Belgium</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New Zealand</v>
      </c>
      <c r="LX53" s="198">
        <f t="shared" si="101"/>
        <v>9</v>
      </c>
      <c r="LY53" s="197" t="str">
        <f t="shared" si="778"/>
        <v>Belgium</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c r="B54" s="205" t="str">
        <f>Language!$E$130&amp;" H"</f>
        <v>Group H</v>
      </c>
      <c r="C54" s="206"/>
      <c r="D54" s="211"/>
      <c r="E54" s="208"/>
      <c r="F54" s="212"/>
      <c r="G54" s="213"/>
      <c r="I54" s="205" t="str">
        <f t="shared" si="468"/>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468"/>
        <v>2</v>
      </c>
      <c r="J55" s="197" t="str">
        <f t="shared" ref="J55:J60" si="781">$C55</f>
        <v>Spain</v>
      </c>
      <c r="K55" s="198">
        <f t="shared" si="26"/>
        <v>69</v>
      </c>
      <c r="L55" s="197" t="str">
        <f t="shared" ref="L55:L60" si="782">$E55</f>
        <v>Cape Verde</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Spain</v>
      </c>
      <c r="X55" s="198">
        <f t="shared" si="29"/>
        <v>69</v>
      </c>
      <c r="Y55" s="197" t="str">
        <f t="shared" ref="Y55:Y60" si="786">$E55</f>
        <v>Cape Verde</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Spain</v>
      </c>
      <c r="AK55" s="198">
        <f t="shared" si="32"/>
        <v>69</v>
      </c>
      <c r="AL55" s="197" t="str">
        <f t="shared" ref="AL55:AL60" si="790">$E55</f>
        <v>Cape Verde</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Spain</v>
      </c>
      <c r="AX55" s="198">
        <f t="shared" si="35"/>
        <v>69</v>
      </c>
      <c r="AY55" s="197" t="str">
        <f t="shared" ref="AY55:AY60" si="794">$E55</f>
        <v>Cape Verde</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Spain</v>
      </c>
      <c r="BK55" s="198">
        <f t="shared" si="38"/>
        <v>69</v>
      </c>
      <c r="BL55" s="197" t="str">
        <f t="shared" ref="BL55:BL60" si="798">$E55</f>
        <v>Cape Verde</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Spain</v>
      </c>
      <c r="BX55" s="198">
        <f t="shared" si="41"/>
        <v>69</v>
      </c>
      <c r="BY55" s="197" t="str">
        <f t="shared" ref="BY55:BY60" si="802">$E55</f>
        <v>Cape Verde</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Spain</v>
      </c>
      <c r="CK55" s="198">
        <f t="shared" si="44"/>
        <v>69</v>
      </c>
      <c r="CL55" s="197" t="str">
        <f t="shared" ref="CL55:CL60" si="806">$E55</f>
        <v>Cape Verde</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Spain</v>
      </c>
      <c r="CX55" s="198">
        <f t="shared" si="47"/>
        <v>69</v>
      </c>
      <c r="CY55" s="197" t="str">
        <f t="shared" ref="CY55:CY60" si="810">$E55</f>
        <v>Cape Verde</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Spain</v>
      </c>
      <c r="DK55" s="198">
        <f t="shared" si="50"/>
        <v>69</v>
      </c>
      <c r="DL55" s="197" t="str">
        <f t="shared" ref="DL55:DL60" si="814">$E55</f>
        <v>Cape Verde</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Spain</v>
      </c>
      <c r="DX55" s="198">
        <f t="shared" si="53"/>
        <v>69</v>
      </c>
      <c r="DY55" s="197" t="str">
        <f t="shared" ref="DY55:DY60" si="818">$E55</f>
        <v>Cape Verde</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Spain</v>
      </c>
      <c r="EK55" s="198">
        <f t="shared" si="56"/>
        <v>69</v>
      </c>
      <c r="EL55" s="197" t="str">
        <f t="shared" ref="EL55:EL60" si="822">$E55</f>
        <v>Cape Verde</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Spain</v>
      </c>
      <c r="EX55" s="198">
        <f t="shared" si="59"/>
        <v>69</v>
      </c>
      <c r="EY55" s="197" t="str">
        <f t="shared" ref="EY55:EY60" si="826">$E55</f>
        <v>Cape Verde</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Spain</v>
      </c>
      <c r="FK55" s="198">
        <f t="shared" si="62"/>
        <v>69</v>
      </c>
      <c r="FL55" s="197" t="str">
        <f t="shared" ref="FL55:FL60" si="830">$E55</f>
        <v>Cape Verde</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Spain</v>
      </c>
      <c r="FX55" s="198">
        <f t="shared" si="65"/>
        <v>69</v>
      </c>
      <c r="FY55" s="197" t="str">
        <f t="shared" ref="FY55:FY60" si="834">$E55</f>
        <v>Cape Verde</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Spain</v>
      </c>
      <c r="GK55" s="198">
        <f t="shared" si="68"/>
        <v>69</v>
      </c>
      <c r="GL55" s="197" t="str">
        <f t="shared" ref="GL55:GL60" si="838">$E55</f>
        <v>Cape Verde</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Spain</v>
      </c>
      <c r="GX55" s="198">
        <f t="shared" si="71"/>
        <v>69</v>
      </c>
      <c r="GY55" s="197" t="str">
        <f t="shared" ref="GY55:GY60" si="842">$E55</f>
        <v>Cape Verde</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Spain</v>
      </c>
      <c r="HK55" s="198">
        <f t="shared" si="74"/>
        <v>69</v>
      </c>
      <c r="HL55" s="197" t="str">
        <f t="shared" ref="HL55:HL60" si="846">$E55</f>
        <v>Cape Verde</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Spain</v>
      </c>
      <c r="HX55" s="198">
        <f t="shared" si="77"/>
        <v>69</v>
      </c>
      <c r="HY55" s="197" t="str">
        <f t="shared" ref="HY55:HY60" si="850">$E55</f>
        <v>Cape Verde</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Spain</v>
      </c>
      <c r="IK55" s="198">
        <f t="shared" si="80"/>
        <v>69</v>
      </c>
      <c r="IL55" s="197" t="str">
        <f t="shared" ref="IL55:IL60" si="854">$E55</f>
        <v>Cape Verde</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Spain</v>
      </c>
      <c r="IX55" s="198">
        <f t="shared" si="83"/>
        <v>69</v>
      </c>
      <c r="IY55" s="197" t="str">
        <f t="shared" ref="IY55:IY60" si="858">$E55</f>
        <v>Cape Verde</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Spain</v>
      </c>
      <c r="JK55" s="198">
        <f t="shared" si="86"/>
        <v>69</v>
      </c>
      <c r="JL55" s="197" t="str">
        <f t="shared" ref="JL55:JL60" si="862">$E55</f>
        <v>Cape Verde</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Spain</v>
      </c>
      <c r="JX55" s="198">
        <f t="shared" si="89"/>
        <v>69</v>
      </c>
      <c r="JY55" s="197" t="str">
        <f t="shared" ref="JY55:JY60" si="866">$E55</f>
        <v>Cape Verde</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Spain</v>
      </c>
      <c r="KK55" s="198">
        <f t="shared" si="92"/>
        <v>69</v>
      </c>
      <c r="KL55" s="197" t="str">
        <f t="shared" ref="KL55:KL60" si="870">$E55</f>
        <v>Cape Verde</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Spain</v>
      </c>
      <c r="KX55" s="198">
        <f t="shared" si="95"/>
        <v>69</v>
      </c>
      <c r="KY55" s="197" t="str">
        <f t="shared" ref="KY55:KY60" si="874">$E55</f>
        <v>Cape Verde</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Spain</v>
      </c>
      <c r="LK55" s="198">
        <f t="shared" si="98"/>
        <v>69</v>
      </c>
      <c r="LL55" s="197" t="str">
        <f t="shared" ref="LL55:LL60" si="878">$E55</f>
        <v>Cape Verde</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Spain</v>
      </c>
      <c r="LX55" s="198">
        <f t="shared" si="101"/>
        <v>69</v>
      </c>
      <c r="LY55" s="197" t="str">
        <f t="shared" ref="LY55:LY60" si="882">$E55</f>
        <v>Cape Verde</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468"/>
        <v>61</v>
      </c>
      <c r="J56" s="197" t="str">
        <f t="shared" si="781"/>
        <v>Saudi Arabia</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Saudi Arabia</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Saudi Arabia</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Saudi Arabia</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Saudi Arabia</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Saudi Arabia</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Saudi Arabia</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Saudi Arabia</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Saudi Arabia</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Saudi Arabia</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Saudi Arabia</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Saudi Arabia</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Saudi Arabia</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Saudi Arabia</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Saudi Arabia</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Saudi Arabia</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Saudi Arabia</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Saudi Arabia</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Saudi Arabia</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Saudi Arabia</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Saudi Arabia</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Saudi Arabia</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Saudi Arabia</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Saudi Arabia</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Saudi Arabia</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Saudi Arabia</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468"/>
        <v>2</v>
      </c>
      <c r="J57" s="197" t="str">
        <f t="shared" si="781"/>
        <v>Spain</v>
      </c>
      <c r="K57" s="198">
        <f t="shared" si="26"/>
        <v>61</v>
      </c>
      <c r="L57" s="197" t="str">
        <f t="shared" si="782"/>
        <v>Saudi Arabia</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Spain</v>
      </c>
      <c r="X57" s="198">
        <f t="shared" si="29"/>
        <v>61</v>
      </c>
      <c r="Y57" s="197" t="str">
        <f t="shared" si="786"/>
        <v>Saudi Arabia</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Spain</v>
      </c>
      <c r="AK57" s="198">
        <f t="shared" si="32"/>
        <v>61</v>
      </c>
      <c r="AL57" s="197" t="str">
        <f t="shared" si="790"/>
        <v>Saudi Arabia</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Spain</v>
      </c>
      <c r="AX57" s="198">
        <f t="shared" si="35"/>
        <v>61</v>
      </c>
      <c r="AY57" s="197" t="str">
        <f t="shared" si="794"/>
        <v>Saudi Arabia</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Spain</v>
      </c>
      <c r="BK57" s="198">
        <f t="shared" si="38"/>
        <v>61</v>
      </c>
      <c r="BL57" s="197" t="str">
        <f t="shared" si="798"/>
        <v>Saudi Arabia</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Spain</v>
      </c>
      <c r="BX57" s="198">
        <f t="shared" si="41"/>
        <v>61</v>
      </c>
      <c r="BY57" s="197" t="str">
        <f t="shared" si="802"/>
        <v>Saudi Arabia</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Spain</v>
      </c>
      <c r="CK57" s="198">
        <f t="shared" si="44"/>
        <v>61</v>
      </c>
      <c r="CL57" s="197" t="str">
        <f t="shared" si="806"/>
        <v>Saudi Arabia</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Spain</v>
      </c>
      <c r="CX57" s="198">
        <f t="shared" si="47"/>
        <v>61</v>
      </c>
      <c r="CY57" s="197" t="str">
        <f t="shared" si="810"/>
        <v>Saudi Arabia</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Spain</v>
      </c>
      <c r="DK57" s="198">
        <f t="shared" si="50"/>
        <v>61</v>
      </c>
      <c r="DL57" s="197" t="str">
        <f t="shared" si="814"/>
        <v>Saudi Arabia</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Spain</v>
      </c>
      <c r="DX57" s="198">
        <f t="shared" si="53"/>
        <v>61</v>
      </c>
      <c r="DY57" s="197" t="str">
        <f t="shared" si="818"/>
        <v>Saudi Arabia</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Spain</v>
      </c>
      <c r="EK57" s="198">
        <f t="shared" si="56"/>
        <v>61</v>
      </c>
      <c r="EL57" s="197" t="str">
        <f t="shared" si="822"/>
        <v>Saudi Arabia</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Spain</v>
      </c>
      <c r="EX57" s="198">
        <f t="shared" si="59"/>
        <v>61</v>
      </c>
      <c r="EY57" s="197" t="str">
        <f t="shared" si="826"/>
        <v>Saudi Arabia</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Spain</v>
      </c>
      <c r="FK57" s="198">
        <f t="shared" si="62"/>
        <v>61</v>
      </c>
      <c r="FL57" s="197" t="str">
        <f t="shared" si="830"/>
        <v>Saudi Arabia</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Spain</v>
      </c>
      <c r="FX57" s="198">
        <f t="shared" si="65"/>
        <v>61</v>
      </c>
      <c r="FY57" s="197" t="str">
        <f t="shared" si="834"/>
        <v>Saudi Arabia</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Spain</v>
      </c>
      <c r="GK57" s="198">
        <f t="shared" si="68"/>
        <v>61</v>
      </c>
      <c r="GL57" s="197" t="str">
        <f t="shared" si="838"/>
        <v>Saudi Arabia</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Spain</v>
      </c>
      <c r="GX57" s="198">
        <f t="shared" si="71"/>
        <v>61</v>
      </c>
      <c r="GY57" s="197" t="str">
        <f t="shared" si="842"/>
        <v>Saudi Arabia</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Spain</v>
      </c>
      <c r="HK57" s="198">
        <f t="shared" si="74"/>
        <v>61</v>
      </c>
      <c r="HL57" s="197" t="str">
        <f t="shared" si="846"/>
        <v>Saudi Arabia</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Spain</v>
      </c>
      <c r="HX57" s="198">
        <f t="shared" si="77"/>
        <v>61</v>
      </c>
      <c r="HY57" s="197" t="str">
        <f t="shared" si="850"/>
        <v>Saudi Arabia</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Spain</v>
      </c>
      <c r="IK57" s="198">
        <f t="shared" si="80"/>
        <v>61</v>
      </c>
      <c r="IL57" s="197" t="str">
        <f t="shared" si="854"/>
        <v>Saudi Arabia</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Spain</v>
      </c>
      <c r="IX57" s="198">
        <f t="shared" si="83"/>
        <v>61</v>
      </c>
      <c r="IY57" s="197" t="str">
        <f t="shared" si="858"/>
        <v>Saudi Arabia</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Spain</v>
      </c>
      <c r="JK57" s="198">
        <f t="shared" si="86"/>
        <v>61</v>
      </c>
      <c r="JL57" s="197" t="str">
        <f t="shared" si="862"/>
        <v>Saudi Arabia</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Spain</v>
      </c>
      <c r="JX57" s="198">
        <f t="shared" si="89"/>
        <v>61</v>
      </c>
      <c r="JY57" s="197" t="str">
        <f t="shared" si="866"/>
        <v>Saudi Arabia</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Spain</v>
      </c>
      <c r="KK57" s="198">
        <f t="shared" si="92"/>
        <v>61</v>
      </c>
      <c r="KL57" s="197" t="str">
        <f t="shared" si="870"/>
        <v>Saudi Arabia</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Spain</v>
      </c>
      <c r="KX57" s="198">
        <f t="shared" si="95"/>
        <v>61</v>
      </c>
      <c r="KY57" s="197" t="str">
        <f t="shared" si="874"/>
        <v>Saudi Arabia</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Spain</v>
      </c>
      <c r="LK57" s="198">
        <f t="shared" si="98"/>
        <v>61</v>
      </c>
      <c r="LL57" s="197" t="str">
        <f t="shared" si="878"/>
        <v>Saudi Arabia</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Spain</v>
      </c>
      <c r="LX57" s="198">
        <f t="shared" si="101"/>
        <v>61</v>
      </c>
      <c r="LY57" s="197" t="str">
        <f t="shared" si="882"/>
        <v>Saudi Arabia</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468"/>
        <v>17</v>
      </c>
      <c r="J58" s="197" t="str">
        <f t="shared" si="781"/>
        <v>Uruguay</v>
      </c>
      <c r="K58" s="198">
        <f t="shared" si="26"/>
        <v>69</v>
      </c>
      <c r="L58" s="197" t="str">
        <f t="shared" si="782"/>
        <v>Cape Verde</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Cape Verde</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Cape Verde</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Cape Verde</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Cape Verde</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Cape Verde</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Cape Verde</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Cape Verde</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Cape Verde</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Cape Verde</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Cape Verde</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Cape Verde</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Cape Verde</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Cape Verde</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Cape Verde</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Cape Verde</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Cape Verde</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Cape Verde</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Cape Verde</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Cape Verde</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Cape Verde</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Cape Verde</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Cape Verde</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Cape Verde</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Cape Verde</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Cape Verde</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468"/>
        <v>69</v>
      </c>
      <c r="J59" s="197" t="str">
        <f t="shared" si="781"/>
        <v>Cape Verde</v>
      </c>
      <c r="K59" s="198">
        <f t="shared" si="26"/>
        <v>61</v>
      </c>
      <c r="L59" s="197" t="str">
        <f t="shared" si="782"/>
        <v>Saudi Arabia</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Cape Verde</v>
      </c>
      <c r="X59" s="198">
        <f t="shared" si="29"/>
        <v>61</v>
      </c>
      <c r="Y59" s="197" t="str">
        <f t="shared" si="786"/>
        <v>Saudi Arabia</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Cape Verde</v>
      </c>
      <c r="AK59" s="198">
        <f t="shared" si="32"/>
        <v>61</v>
      </c>
      <c r="AL59" s="197" t="str">
        <f t="shared" si="790"/>
        <v>Saudi Arabia</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Cape Verde</v>
      </c>
      <c r="AX59" s="198">
        <f t="shared" si="35"/>
        <v>61</v>
      </c>
      <c r="AY59" s="197" t="str">
        <f t="shared" si="794"/>
        <v>Saudi Arabia</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Cape Verde</v>
      </c>
      <c r="BK59" s="198">
        <f t="shared" si="38"/>
        <v>61</v>
      </c>
      <c r="BL59" s="197" t="str">
        <f t="shared" si="798"/>
        <v>Saudi Arabia</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Cape Verde</v>
      </c>
      <c r="BX59" s="198">
        <f t="shared" si="41"/>
        <v>61</v>
      </c>
      <c r="BY59" s="197" t="str">
        <f t="shared" si="802"/>
        <v>Saudi Arabia</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Cape Verde</v>
      </c>
      <c r="CK59" s="198">
        <f t="shared" si="44"/>
        <v>61</v>
      </c>
      <c r="CL59" s="197" t="str">
        <f t="shared" si="806"/>
        <v>Saudi Arabia</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Cape Verde</v>
      </c>
      <c r="CX59" s="198">
        <f t="shared" si="47"/>
        <v>61</v>
      </c>
      <c r="CY59" s="197" t="str">
        <f t="shared" si="810"/>
        <v>Saudi Arabia</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Cape Verde</v>
      </c>
      <c r="DK59" s="198">
        <f t="shared" si="50"/>
        <v>61</v>
      </c>
      <c r="DL59" s="197" t="str">
        <f t="shared" si="814"/>
        <v>Saudi Arabia</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Cape Verde</v>
      </c>
      <c r="DX59" s="198">
        <f t="shared" si="53"/>
        <v>61</v>
      </c>
      <c r="DY59" s="197" t="str">
        <f t="shared" si="818"/>
        <v>Saudi Arabia</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Cape Verde</v>
      </c>
      <c r="EK59" s="198">
        <f t="shared" si="56"/>
        <v>61</v>
      </c>
      <c r="EL59" s="197" t="str">
        <f t="shared" si="822"/>
        <v>Saudi Arabia</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Cape Verde</v>
      </c>
      <c r="EX59" s="198">
        <f t="shared" si="59"/>
        <v>61</v>
      </c>
      <c r="EY59" s="197" t="str">
        <f t="shared" si="826"/>
        <v>Saudi Arabia</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Cape Verde</v>
      </c>
      <c r="FK59" s="198">
        <f t="shared" si="62"/>
        <v>61</v>
      </c>
      <c r="FL59" s="197" t="str">
        <f t="shared" si="830"/>
        <v>Saudi Arabia</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Cape Verde</v>
      </c>
      <c r="FX59" s="198">
        <f t="shared" si="65"/>
        <v>61</v>
      </c>
      <c r="FY59" s="197" t="str">
        <f t="shared" si="834"/>
        <v>Saudi Arabia</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Cape Verde</v>
      </c>
      <c r="GK59" s="198">
        <f t="shared" si="68"/>
        <v>61</v>
      </c>
      <c r="GL59" s="197" t="str">
        <f t="shared" si="838"/>
        <v>Saudi Arabia</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Cape Verde</v>
      </c>
      <c r="GX59" s="198">
        <f t="shared" si="71"/>
        <v>61</v>
      </c>
      <c r="GY59" s="197" t="str">
        <f t="shared" si="842"/>
        <v>Saudi Arabia</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Cape Verde</v>
      </c>
      <c r="HK59" s="198">
        <f t="shared" si="74"/>
        <v>61</v>
      </c>
      <c r="HL59" s="197" t="str">
        <f t="shared" si="846"/>
        <v>Saudi Arabia</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Cape Verde</v>
      </c>
      <c r="HX59" s="198">
        <f t="shared" si="77"/>
        <v>61</v>
      </c>
      <c r="HY59" s="197" t="str">
        <f t="shared" si="850"/>
        <v>Saudi Arabia</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Cape Verde</v>
      </c>
      <c r="IK59" s="198">
        <f t="shared" si="80"/>
        <v>61</v>
      </c>
      <c r="IL59" s="197" t="str">
        <f t="shared" si="854"/>
        <v>Saudi Arabia</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Cape Verde</v>
      </c>
      <c r="IX59" s="198">
        <f t="shared" si="83"/>
        <v>61</v>
      </c>
      <c r="IY59" s="197" t="str">
        <f t="shared" si="858"/>
        <v>Saudi Arabia</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Cape Verde</v>
      </c>
      <c r="JK59" s="198">
        <f t="shared" si="86"/>
        <v>61</v>
      </c>
      <c r="JL59" s="197" t="str">
        <f t="shared" si="862"/>
        <v>Saudi Arabia</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Cape Verde</v>
      </c>
      <c r="JX59" s="198">
        <f t="shared" si="89"/>
        <v>61</v>
      </c>
      <c r="JY59" s="197" t="str">
        <f t="shared" si="866"/>
        <v>Saudi Arabia</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Cape Verde</v>
      </c>
      <c r="KK59" s="198">
        <f t="shared" si="92"/>
        <v>61</v>
      </c>
      <c r="KL59" s="197" t="str">
        <f t="shared" si="870"/>
        <v>Saudi Arabia</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Cape Verde</v>
      </c>
      <c r="KX59" s="198">
        <f t="shared" si="95"/>
        <v>61</v>
      </c>
      <c r="KY59" s="197" t="str">
        <f t="shared" si="874"/>
        <v>Saudi Arabia</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Cape Verde</v>
      </c>
      <c r="LK59" s="198">
        <f t="shared" si="98"/>
        <v>61</v>
      </c>
      <c r="LL59" s="197" t="str">
        <f t="shared" si="878"/>
        <v>Saudi Arabia</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Cape Verde</v>
      </c>
      <c r="LX59" s="198">
        <f t="shared" si="101"/>
        <v>61</v>
      </c>
      <c r="LY59" s="197" t="str">
        <f t="shared" si="882"/>
        <v>Saudi Arabia</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468"/>
        <v>17</v>
      </c>
      <c r="J60" s="197" t="str">
        <f t="shared" si="781"/>
        <v>Uruguay</v>
      </c>
      <c r="K60" s="198">
        <f t="shared" si="26"/>
        <v>2</v>
      </c>
      <c r="L60" s="197" t="str">
        <f t="shared" si="782"/>
        <v>Spain</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Spain</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Spain</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Spain</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Spain</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Spain</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Spain</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Spain</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Spain</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Spain</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Spain</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Spain</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Spain</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Spain</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Spain</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Spain</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Spain</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Spain</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Spain</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Spain</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Spain</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Spain</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Spain</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Spain</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Spain</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Spain</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c r="B61" s="205" t="str">
        <f>Language!$E$130&amp;" I"</f>
        <v>Group I</v>
      </c>
      <c r="C61" s="206"/>
      <c r="D61" s="211"/>
      <c r="E61" s="208"/>
      <c r="F61" s="212"/>
      <c r="G61" s="213"/>
      <c r="I61" s="205" t="str">
        <f t="shared" si="468"/>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468"/>
        <v>1</v>
      </c>
      <c r="J62" s="197" t="str">
        <f t="shared" ref="J62:J67" si="885">$C62</f>
        <v>France</v>
      </c>
      <c r="K62" s="198">
        <f t="shared" si="26"/>
        <v>14</v>
      </c>
      <c r="L62" s="197" t="str">
        <f t="shared" ref="L62:L67" si="886">$E62</f>
        <v>Senegal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Senegal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Senegal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Senegal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Senegal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Senegal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Senegal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Senegal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Senegal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Senegal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Senegal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Senegal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Senegal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Senegal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Senegal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Senegal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Senegal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Senegal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Senegal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Senegal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Senegal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Senegal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Senegal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Senegal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Senegal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Senegal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468"/>
        <v>57</v>
      </c>
      <c r="J63" s="197" t="str">
        <f t="shared" si="885"/>
        <v>Iraq</v>
      </c>
      <c r="K63" s="198">
        <f t="shared" si="26"/>
        <v>31</v>
      </c>
      <c r="L63" s="197" t="str">
        <f t="shared" si="886"/>
        <v>Norway</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Iraq</v>
      </c>
      <c r="X63" s="198">
        <f t="shared" si="29"/>
        <v>31</v>
      </c>
      <c r="Y63" s="197" t="str">
        <f t="shared" si="890"/>
        <v>Norway</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Iraq</v>
      </c>
      <c r="AK63" s="198">
        <f t="shared" si="32"/>
        <v>31</v>
      </c>
      <c r="AL63" s="197" t="str">
        <f t="shared" si="894"/>
        <v>Norway</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Iraq</v>
      </c>
      <c r="AX63" s="198">
        <f t="shared" si="35"/>
        <v>31</v>
      </c>
      <c r="AY63" s="197" t="str">
        <f t="shared" si="898"/>
        <v>Norway</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Iraq</v>
      </c>
      <c r="BK63" s="198">
        <f t="shared" si="38"/>
        <v>31</v>
      </c>
      <c r="BL63" s="197" t="str">
        <f t="shared" si="902"/>
        <v>Norway</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Iraq</v>
      </c>
      <c r="BX63" s="198">
        <f t="shared" si="41"/>
        <v>31</v>
      </c>
      <c r="BY63" s="197" t="str">
        <f t="shared" si="906"/>
        <v>Norway</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Iraq</v>
      </c>
      <c r="CK63" s="198">
        <f t="shared" si="44"/>
        <v>31</v>
      </c>
      <c r="CL63" s="197" t="str">
        <f t="shared" si="910"/>
        <v>Norway</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Iraq</v>
      </c>
      <c r="CX63" s="198">
        <f t="shared" si="47"/>
        <v>31</v>
      </c>
      <c r="CY63" s="197" t="str">
        <f t="shared" si="914"/>
        <v>Norway</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Iraq</v>
      </c>
      <c r="DK63" s="198">
        <f t="shared" si="50"/>
        <v>31</v>
      </c>
      <c r="DL63" s="197" t="str">
        <f t="shared" si="918"/>
        <v>Norway</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Iraq</v>
      </c>
      <c r="DX63" s="198">
        <f t="shared" si="53"/>
        <v>31</v>
      </c>
      <c r="DY63" s="197" t="str">
        <f t="shared" si="922"/>
        <v>Norway</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Iraq</v>
      </c>
      <c r="EK63" s="198">
        <f t="shared" si="56"/>
        <v>31</v>
      </c>
      <c r="EL63" s="197" t="str">
        <f t="shared" si="926"/>
        <v>Norway</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Iraq</v>
      </c>
      <c r="EX63" s="198">
        <f t="shared" si="59"/>
        <v>31</v>
      </c>
      <c r="EY63" s="197" t="str">
        <f t="shared" si="930"/>
        <v>Norway</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Iraq</v>
      </c>
      <c r="FK63" s="198">
        <f t="shared" si="62"/>
        <v>31</v>
      </c>
      <c r="FL63" s="197" t="str">
        <f t="shared" si="934"/>
        <v>Norway</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Iraq</v>
      </c>
      <c r="FX63" s="198">
        <f t="shared" si="65"/>
        <v>31</v>
      </c>
      <c r="FY63" s="197" t="str">
        <f t="shared" si="938"/>
        <v>Norway</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Iraq</v>
      </c>
      <c r="GK63" s="198">
        <f t="shared" si="68"/>
        <v>31</v>
      </c>
      <c r="GL63" s="197" t="str">
        <f t="shared" si="942"/>
        <v>Norway</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Iraq</v>
      </c>
      <c r="GX63" s="198">
        <f t="shared" si="71"/>
        <v>31</v>
      </c>
      <c r="GY63" s="197" t="str">
        <f t="shared" si="946"/>
        <v>Norway</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Iraq</v>
      </c>
      <c r="HK63" s="198">
        <f t="shared" si="74"/>
        <v>31</v>
      </c>
      <c r="HL63" s="197" t="str">
        <f t="shared" si="950"/>
        <v>Norway</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Iraq</v>
      </c>
      <c r="HX63" s="198">
        <f t="shared" si="77"/>
        <v>31</v>
      </c>
      <c r="HY63" s="197" t="str">
        <f t="shared" si="954"/>
        <v>Norway</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Iraq</v>
      </c>
      <c r="IK63" s="198">
        <f t="shared" si="80"/>
        <v>31</v>
      </c>
      <c r="IL63" s="197" t="str">
        <f t="shared" si="958"/>
        <v>Norway</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Iraq</v>
      </c>
      <c r="IX63" s="198">
        <f t="shared" si="83"/>
        <v>31</v>
      </c>
      <c r="IY63" s="197" t="str">
        <f t="shared" si="962"/>
        <v>Norway</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Iraq</v>
      </c>
      <c r="JK63" s="198">
        <f t="shared" si="86"/>
        <v>31</v>
      </c>
      <c r="JL63" s="197" t="str">
        <f t="shared" si="966"/>
        <v>Norway</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Iraq</v>
      </c>
      <c r="JX63" s="198">
        <f t="shared" si="89"/>
        <v>31</v>
      </c>
      <c r="JY63" s="197" t="str">
        <f t="shared" si="970"/>
        <v>Norway</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Iraq</v>
      </c>
      <c r="KK63" s="198">
        <f t="shared" si="92"/>
        <v>31</v>
      </c>
      <c r="KL63" s="197" t="str">
        <f t="shared" si="974"/>
        <v>Norway</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Iraq</v>
      </c>
      <c r="KX63" s="198">
        <f t="shared" si="95"/>
        <v>31</v>
      </c>
      <c r="KY63" s="197" t="str">
        <f t="shared" si="978"/>
        <v>Norway</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Iraq</v>
      </c>
      <c r="LK63" s="198">
        <f t="shared" si="98"/>
        <v>31</v>
      </c>
      <c r="LL63" s="197" t="str">
        <f t="shared" si="982"/>
        <v>Norway</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Iraq</v>
      </c>
      <c r="LX63" s="198">
        <f t="shared" si="101"/>
        <v>31</v>
      </c>
      <c r="LY63" s="197" t="str">
        <f t="shared" si="986"/>
        <v>Norway</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468"/>
        <v>1</v>
      </c>
      <c r="J64" s="197" t="str">
        <f t="shared" si="885"/>
        <v>France</v>
      </c>
      <c r="K64" s="198">
        <f t="shared" si="26"/>
        <v>57</v>
      </c>
      <c r="L64" s="197" t="str">
        <f t="shared" si="886"/>
        <v>Iraq</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Iraq</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Iraq</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Iraq</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Iraq</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Iraq</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Iraq</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Iraq</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Iraq</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Iraq</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Iraq</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Iraq</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Iraq</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Iraq</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Iraq</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Iraq</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Iraq</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Iraq</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Iraq</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Iraq</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Iraq</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Iraq</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Iraq</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Iraq</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Iraq</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Iraq</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468"/>
        <v>31</v>
      </c>
      <c r="J65" s="197" t="str">
        <f t="shared" si="885"/>
        <v>Norway</v>
      </c>
      <c r="K65" s="198">
        <f t="shared" si="26"/>
        <v>14</v>
      </c>
      <c r="L65" s="197" t="str">
        <f t="shared" si="886"/>
        <v>Senegal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Norway</v>
      </c>
      <c r="X65" s="198">
        <f t="shared" si="29"/>
        <v>14</v>
      </c>
      <c r="Y65" s="197" t="str">
        <f t="shared" si="890"/>
        <v>Senegal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Norway</v>
      </c>
      <c r="AK65" s="198">
        <f t="shared" si="32"/>
        <v>14</v>
      </c>
      <c r="AL65" s="197" t="str">
        <f t="shared" si="894"/>
        <v>Senegal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Norway</v>
      </c>
      <c r="AX65" s="198">
        <f t="shared" si="35"/>
        <v>14</v>
      </c>
      <c r="AY65" s="197" t="str">
        <f t="shared" si="898"/>
        <v>Senegal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Norway</v>
      </c>
      <c r="BK65" s="198">
        <f t="shared" si="38"/>
        <v>14</v>
      </c>
      <c r="BL65" s="197" t="str">
        <f t="shared" si="902"/>
        <v>Senegal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Norway</v>
      </c>
      <c r="BX65" s="198">
        <f t="shared" si="41"/>
        <v>14</v>
      </c>
      <c r="BY65" s="197" t="str">
        <f t="shared" si="906"/>
        <v>Senegal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Norway</v>
      </c>
      <c r="CK65" s="198">
        <f t="shared" si="44"/>
        <v>14</v>
      </c>
      <c r="CL65" s="197" t="str">
        <f t="shared" si="910"/>
        <v>Senegal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Norway</v>
      </c>
      <c r="CX65" s="198">
        <f t="shared" si="47"/>
        <v>14</v>
      </c>
      <c r="CY65" s="197" t="str">
        <f t="shared" si="914"/>
        <v>Senegal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Norway</v>
      </c>
      <c r="DK65" s="198">
        <f t="shared" si="50"/>
        <v>14</v>
      </c>
      <c r="DL65" s="197" t="str">
        <f t="shared" si="918"/>
        <v>Senegal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Norway</v>
      </c>
      <c r="DX65" s="198">
        <f t="shared" si="53"/>
        <v>14</v>
      </c>
      <c r="DY65" s="197" t="str">
        <f t="shared" si="922"/>
        <v>Senegal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Norway</v>
      </c>
      <c r="EK65" s="198">
        <f t="shared" si="56"/>
        <v>14</v>
      </c>
      <c r="EL65" s="197" t="str">
        <f t="shared" si="926"/>
        <v>Senegal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Norway</v>
      </c>
      <c r="EX65" s="198">
        <f t="shared" si="59"/>
        <v>14</v>
      </c>
      <c r="EY65" s="197" t="str">
        <f t="shared" si="930"/>
        <v>Senegal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Norway</v>
      </c>
      <c r="FK65" s="198">
        <f t="shared" si="62"/>
        <v>14</v>
      </c>
      <c r="FL65" s="197" t="str">
        <f t="shared" si="934"/>
        <v>Senegal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Norway</v>
      </c>
      <c r="FX65" s="198">
        <f t="shared" si="65"/>
        <v>14</v>
      </c>
      <c r="FY65" s="197" t="str">
        <f t="shared" si="938"/>
        <v>Senegal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Norway</v>
      </c>
      <c r="GK65" s="198">
        <f t="shared" si="68"/>
        <v>14</v>
      </c>
      <c r="GL65" s="197" t="str">
        <f t="shared" si="942"/>
        <v>Senegal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Norway</v>
      </c>
      <c r="GX65" s="198">
        <f t="shared" si="71"/>
        <v>14</v>
      </c>
      <c r="GY65" s="197" t="str">
        <f t="shared" si="946"/>
        <v>Senegal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Norway</v>
      </c>
      <c r="HK65" s="198">
        <f t="shared" si="74"/>
        <v>14</v>
      </c>
      <c r="HL65" s="197" t="str">
        <f t="shared" si="950"/>
        <v>Senegal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Norway</v>
      </c>
      <c r="HX65" s="198">
        <f t="shared" si="77"/>
        <v>14</v>
      </c>
      <c r="HY65" s="197" t="str">
        <f t="shared" si="954"/>
        <v>Senegal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Norway</v>
      </c>
      <c r="IK65" s="198">
        <f t="shared" si="80"/>
        <v>14</v>
      </c>
      <c r="IL65" s="197" t="str">
        <f t="shared" si="958"/>
        <v>Senegal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Norway</v>
      </c>
      <c r="IX65" s="198">
        <f t="shared" si="83"/>
        <v>14</v>
      </c>
      <c r="IY65" s="197" t="str">
        <f t="shared" si="962"/>
        <v>Senegal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Norway</v>
      </c>
      <c r="JK65" s="198">
        <f t="shared" si="86"/>
        <v>14</v>
      </c>
      <c r="JL65" s="197" t="str">
        <f t="shared" si="966"/>
        <v>Senegal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Norway</v>
      </c>
      <c r="JX65" s="198">
        <f t="shared" si="89"/>
        <v>14</v>
      </c>
      <c r="JY65" s="197" t="str">
        <f t="shared" si="970"/>
        <v>Senegal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Norway</v>
      </c>
      <c r="KK65" s="198">
        <f t="shared" si="92"/>
        <v>14</v>
      </c>
      <c r="KL65" s="197" t="str">
        <f t="shared" si="974"/>
        <v>Senegal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Norway</v>
      </c>
      <c r="KX65" s="198">
        <f t="shared" si="95"/>
        <v>14</v>
      </c>
      <c r="KY65" s="197" t="str">
        <f t="shared" si="978"/>
        <v>Senegal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Norway</v>
      </c>
      <c r="LK65" s="198">
        <f t="shared" si="98"/>
        <v>14</v>
      </c>
      <c r="LL65" s="197" t="str">
        <f t="shared" si="982"/>
        <v>Senegal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Norway</v>
      </c>
      <c r="LX65" s="198">
        <f t="shared" si="101"/>
        <v>14</v>
      </c>
      <c r="LY65" s="197" t="str">
        <f t="shared" si="986"/>
        <v>Senegal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468"/>
        <v>31</v>
      </c>
      <c r="J66" s="197" t="str">
        <f t="shared" si="885"/>
        <v>Norway</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Norway</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Norway</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Norway</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Norway</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Norway</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Norway</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Norway</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Norway</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Norway</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Norway</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Norway</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Norway</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Norway</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Norway</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Norway</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Norway</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Norway</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Norway</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Norway</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Norway</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Norway</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Norway</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Norway</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Norway</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Norway</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468"/>
        <v>14</v>
      </c>
      <c r="J67" s="197" t="str">
        <f t="shared" si="885"/>
        <v>Senegal</v>
      </c>
      <c r="K67" s="198">
        <f t="shared" si="26"/>
        <v>57</v>
      </c>
      <c r="L67" s="197" t="str">
        <f t="shared" si="886"/>
        <v>Iraq</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Senegal</v>
      </c>
      <c r="X67" s="198">
        <f t="shared" si="29"/>
        <v>57</v>
      </c>
      <c r="Y67" s="197" t="str">
        <f t="shared" si="890"/>
        <v>Iraq</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Senegal</v>
      </c>
      <c r="AK67" s="198">
        <f t="shared" si="32"/>
        <v>57</v>
      </c>
      <c r="AL67" s="197" t="str">
        <f t="shared" si="894"/>
        <v>Iraq</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Senegal</v>
      </c>
      <c r="AX67" s="198">
        <f t="shared" si="35"/>
        <v>57</v>
      </c>
      <c r="AY67" s="197" t="str">
        <f t="shared" si="898"/>
        <v>Iraq</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Senegal</v>
      </c>
      <c r="BK67" s="198">
        <f t="shared" si="38"/>
        <v>57</v>
      </c>
      <c r="BL67" s="197" t="str">
        <f t="shared" si="902"/>
        <v>Iraq</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Senegal</v>
      </c>
      <c r="BX67" s="198">
        <f t="shared" si="41"/>
        <v>57</v>
      </c>
      <c r="BY67" s="197" t="str">
        <f t="shared" si="906"/>
        <v>Iraq</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Senegal</v>
      </c>
      <c r="CK67" s="198">
        <f t="shared" si="44"/>
        <v>57</v>
      </c>
      <c r="CL67" s="197" t="str">
        <f t="shared" si="910"/>
        <v>Iraq</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Senegal</v>
      </c>
      <c r="CX67" s="198">
        <f t="shared" si="47"/>
        <v>57</v>
      </c>
      <c r="CY67" s="197" t="str">
        <f t="shared" si="914"/>
        <v>Iraq</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Senegal</v>
      </c>
      <c r="DK67" s="198">
        <f t="shared" si="50"/>
        <v>57</v>
      </c>
      <c r="DL67" s="197" t="str">
        <f t="shared" si="918"/>
        <v>Iraq</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Senegal</v>
      </c>
      <c r="DX67" s="198">
        <f t="shared" si="53"/>
        <v>57</v>
      </c>
      <c r="DY67" s="197" t="str">
        <f t="shared" si="922"/>
        <v>Iraq</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Senegal</v>
      </c>
      <c r="EK67" s="198">
        <f t="shared" si="56"/>
        <v>57</v>
      </c>
      <c r="EL67" s="197" t="str">
        <f t="shared" si="926"/>
        <v>Iraq</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Senegal</v>
      </c>
      <c r="EX67" s="198">
        <f t="shared" si="59"/>
        <v>57</v>
      </c>
      <c r="EY67" s="197" t="str">
        <f t="shared" si="930"/>
        <v>Iraq</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Senegal</v>
      </c>
      <c r="FK67" s="198">
        <f t="shared" si="62"/>
        <v>57</v>
      </c>
      <c r="FL67" s="197" t="str">
        <f t="shared" si="934"/>
        <v>Iraq</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Senegal</v>
      </c>
      <c r="FX67" s="198">
        <f t="shared" si="65"/>
        <v>57</v>
      </c>
      <c r="FY67" s="197" t="str">
        <f t="shared" si="938"/>
        <v>Iraq</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Senegal</v>
      </c>
      <c r="GK67" s="198">
        <f t="shared" si="68"/>
        <v>57</v>
      </c>
      <c r="GL67" s="197" t="str">
        <f t="shared" si="942"/>
        <v>Iraq</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Senegal</v>
      </c>
      <c r="GX67" s="198">
        <f t="shared" si="71"/>
        <v>57</v>
      </c>
      <c r="GY67" s="197" t="str">
        <f t="shared" si="946"/>
        <v>Iraq</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Senegal</v>
      </c>
      <c r="HK67" s="198">
        <f t="shared" si="74"/>
        <v>57</v>
      </c>
      <c r="HL67" s="197" t="str">
        <f t="shared" si="950"/>
        <v>Iraq</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Senegal</v>
      </c>
      <c r="HX67" s="198">
        <f t="shared" si="77"/>
        <v>57</v>
      </c>
      <c r="HY67" s="197" t="str">
        <f t="shared" si="954"/>
        <v>Iraq</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Senegal</v>
      </c>
      <c r="IK67" s="198">
        <f t="shared" si="80"/>
        <v>57</v>
      </c>
      <c r="IL67" s="197" t="str">
        <f t="shared" si="958"/>
        <v>Iraq</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Senegal</v>
      </c>
      <c r="IX67" s="198">
        <f t="shared" si="83"/>
        <v>57</v>
      </c>
      <c r="IY67" s="197" t="str">
        <f t="shared" si="962"/>
        <v>Iraq</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Senegal</v>
      </c>
      <c r="JK67" s="198">
        <f t="shared" si="86"/>
        <v>57</v>
      </c>
      <c r="JL67" s="197" t="str">
        <f t="shared" si="966"/>
        <v>Iraq</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Senegal</v>
      </c>
      <c r="JX67" s="198">
        <f t="shared" si="89"/>
        <v>57</v>
      </c>
      <c r="JY67" s="197" t="str">
        <f t="shared" si="970"/>
        <v>Iraq</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Senegal</v>
      </c>
      <c r="KK67" s="198">
        <f t="shared" si="92"/>
        <v>57</v>
      </c>
      <c r="KL67" s="197" t="str">
        <f t="shared" si="974"/>
        <v>Iraq</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Senegal</v>
      </c>
      <c r="KX67" s="198">
        <f t="shared" si="95"/>
        <v>57</v>
      </c>
      <c r="KY67" s="197" t="str">
        <f t="shared" si="978"/>
        <v>Iraq</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Senegal</v>
      </c>
      <c r="LK67" s="198">
        <f t="shared" si="98"/>
        <v>57</v>
      </c>
      <c r="LL67" s="197" t="str">
        <f t="shared" si="982"/>
        <v>Iraq</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Senegal</v>
      </c>
      <c r="LX67" s="198">
        <f t="shared" si="101"/>
        <v>57</v>
      </c>
      <c r="LY67" s="197" t="str">
        <f t="shared" si="986"/>
        <v>Iraq</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c r="B68" s="205" t="str">
        <f>Language!$E$130&amp;" J"</f>
        <v>Group J</v>
      </c>
      <c r="C68" s="206"/>
      <c r="D68" s="211"/>
      <c r="E68" s="208"/>
      <c r="F68" s="212"/>
      <c r="G68" s="213"/>
      <c r="I68" s="205" t="str">
        <f t="shared" si="468"/>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si="468"/>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46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46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46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46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46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c r="B75" s="205" t="str">
        <f>Language!$E$130&amp;" K"</f>
        <v>Group K</v>
      </c>
      <c r="C75" s="206"/>
      <c r="D75" s="211"/>
      <c r="E75" s="208"/>
      <c r="F75" s="212"/>
      <c r="G75" s="213"/>
      <c r="I75" s="205" t="str">
        <f t="shared" si="46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46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46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46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46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46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46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c r="B82" s="205" t="str">
        <f>Language!$E$130&amp;" L"</f>
        <v>Group L</v>
      </c>
      <c r="C82" s="206"/>
      <c r="D82" s="211"/>
      <c r="E82" s="208"/>
      <c r="F82" s="212"/>
      <c r="G82" s="213"/>
      <c r="I82" s="205" t="str">
        <f t="shared" si="46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46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46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46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46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46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c r="A89" s="193"/>
      <c r="B89" s="205" t="str">
        <f>Language!$E$214</f>
        <v>Round of 32</v>
      </c>
      <c r="C89" s="211"/>
      <c r="D89" s="211"/>
      <c r="E89" s="208"/>
      <c r="F89" s="212"/>
      <c r="G89" s="213"/>
      <c r="I89" s="205" t="str">
        <f t="shared" ref="I89:I106" si="1404">$B89</f>
        <v>Round of 32</v>
      </c>
      <c r="J89" s="207"/>
      <c r="K89" s="207"/>
      <c r="L89" s="208"/>
      <c r="M89" s="236"/>
      <c r="N89" s="237"/>
      <c r="O89" s="209"/>
      <c r="P89" s="220"/>
      <c r="Q89" s="208"/>
      <c r="R89" s="208"/>
      <c r="S89" s="208"/>
      <c r="T89" s="221"/>
      <c r="V89" s="205" t="str">
        <f t="shared" ref="V89:V106" si="1405">$B89</f>
        <v>Round of 32</v>
      </c>
      <c r="W89" s="207"/>
      <c r="X89" s="207"/>
      <c r="Y89" s="208"/>
      <c r="Z89" s="236"/>
      <c r="AA89" s="237"/>
      <c r="AB89" s="209"/>
      <c r="AC89" s="220"/>
      <c r="AD89" s="208"/>
      <c r="AE89" s="208"/>
      <c r="AF89" s="208"/>
      <c r="AG89" s="221"/>
      <c r="AI89" s="205" t="str">
        <f t="shared" ref="AI89:AI106" si="1406">$B89</f>
        <v>Round of 32</v>
      </c>
      <c r="AJ89" s="207"/>
      <c r="AK89" s="207"/>
      <c r="AL89" s="208"/>
      <c r="AM89" s="236"/>
      <c r="AN89" s="237"/>
      <c r="AO89" s="209"/>
      <c r="AP89" s="220"/>
      <c r="AQ89" s="208"/>
      <c r="AR89" s="208"/>
      <c r="AS89" s="208"/>
      <c r="AT89" s="221"/>
      <c r="AV89" s="205" t="str">
        <f t="shared" ref="AV89:AV106" si="1407">$B89</f>
        <v>Round of 32</v>
      </c>
      <c r="AW89" s="207"/>
      <c r="AX89" s="207"/>
      <c r="AY89" s="208"/>
      <c r="AZ89" s="236"/>
      <c r="BA89" s="237"/>
      <c r="BB89" s="209"/>
      <c r="BC89" s="220"/>
      <c r="BD89" s="208"/>
      <c r="BE89" s="208"/>
      <c r="BF89" s="208"/>
      <c r="BG89" s="221"/>
      <c r="BI89" s="205" t="str">
        <f t="shared" ref="BI89:BI106" si="1408">$B89</f>
        <v>Round of 32</v>
      </c>
      <c r="BJ89" s="207"/>
      <c r="BK89" s="207"/>
      <c r="BL89" s="208"/>
      <c r="BM89" s="236"/>
      <c r="BN89" s="237"/>
      <c r="BO89" s="209"/>
      <c r="BP89" s="220"/>
      <c r="BQ89" s="208"/>
      <c r="BR89" s="208"/>
      <c r="BS89" s="208"/>
      <c r="BT89" s="221"/>
      <c r="BV89" s="205" t="str">
        <f t="shared" ref="BV89:BV106" si="1409">$B89</f>
        <v>Round of 32</v>
      </c>
      <c r="BW89" s="207"/>
      <c r="BX89" s="207"/>
      <c r="BY89" s="208"/>
      <c r="BZ89" s="236"/>
      <c r="CA89" s="237"/>
      <c r="CB89" s="209"/>
      <c r="CC89" s="220"/>
      <c r="CD89" s="208"/>
      <c r="CE89" s="208"/>
      <c r="CF89" s="208"/>
      <c r="CG89" s="221"/>
      <c r="CI89" s="205" t="str">
        <f t="shared" ref="CI89:CI106" si="1410">$B89</f>
        <v>Round of 32</v>
      </c>
      <c r="CJ89" s="207"/>
      <c r="CK89" s="207"/>
      <c r="CL89" s="208"/>
      <c r="CM89" s="236"/>
      <c r="CN89" s="237"/>
      <c r="CO89" s="209"/>
      <c r="CP89" s="220"/>
      <c r="CQ89" s="208"/>
      <c r="CR89" s="208"/>
      <c r="CS89" s="208"/>
      <c r="CT89" s="221"/>
      <c r="CV89" s="205" t="str">
        <f t="shared" ref="CV89:CV106" si="1411">$B89</f>
        <v>Round of 32</v>
      </c>
      <c r="CW89" s="207"/>
      <c r="CX89" s="207"/>
      <c r="CY89" s="208"/>
      <c r="CZ89" s="236"/>
      <c r="DA89" s="237"/>
      <c r="DB89" s="209"/>
      <c r="DC89" s="220"/>
      <c r="DD89" s="208"/>
      <c r="DE89" s="208"/>
      <c r="DF89" s="208"/>
      <c r="DG89" s="221"/>
      <c r="DI89" s="205" t="str">
        <f t="shared" ref="DI89:DI106" si="1412">$B89</f>
        <v>Round of 32</v>
      </c>
      <c r="DJ89" s="207"/>
      <c r="DK89" s="207"/>
      <c r="DL89" s="208"/>
      <c r="DM89" s="236"/>
      <c r="DN89" s="237"/>
      <c r="DO89" s="209"/>
      <c r="DP89" s="220"/>
      <c r="DQ89" s="208"/>
      <c r="DR89" s="208"/>
      <c r="DS89" s="208"/>
      <c r="DT89" s="221"/>
      <c r="DV89" s="205" t="str">
        <f t="shared" ref="DV89:DV106" si="1413">$B89</f>
        <v>Round of 32</v>
      </c>
      <c r="DW89" s="207"/>
      <c r="DX89" s="207"/>
      <c r="DY89" s="208"/>
      <c r="DZ89" s="236"/>
      <c r="EA89" s="237"/>
      <c r="EB89" s="209"/>
      <c r="EC89" s="220"/>
      <c r="ED89" s="208"/>
      <c r="EE89" s="208"/>
      <c r="EF89" s="208"/>
      <c r="EG89" s="221"/>
      <c r="EI89" s="205" t="str">
        <f t="shared" ref="EI89:EI106" si="1414">$B89</f>
        <v>Round of 32</v>
      </c>
      <c r="EJ89" s="207"/>
      <c r="EK89" s="207"/>
      <c r="EL89" s="208"/>
      <c r="EM89" s="236"/>
      <c r="EN89" s="237"/>
      <c r="EO89" s="209"/>
      <c r="EP89" s="220"/>
      <c r="EQ89" s="208"/>
      <c r="ER89" s="208"/>
      <c r="ES89" s="208"/>
      <c r="ET89" s="221"/>
      <c r="EV89" s="205" t="str">
        <f t="shared" ref="EV89:EV106" si="1415">$B89</f>
        <v>Round of 32</v>
      </c>
      <c r="EW89" s="207"/>
      <c r="EX89" s="207"/>
      <c r="EY89" s="208"/>
      <c r="EZ89" s="236"/>
      <c r="FA89" s="237"/>
      <c r="FB89" s="209"/>
      <c r="FC89" s="220"/>
      <c r="FD89" s="208"/>
      <c r="FE89" s="208"/>
      <c r="FF89" s="208"/>
      <c r="FG89" s="221"/>
      <c r="FI89" s="205" t="str">
        <f t="shared" ref="FI89:FI106" si="1416">$B89</f>
        <v>Round of 32</v>
      </c>
      <c r="FJ89" s="207"/>
      <c r="FK89" s="207"/>
      <c r="FL89" s="208"/>
      <c r="FM89" s="236"/>
      <c r="FN89" s="237"/>
      <c r="FO89" s="209"/>
      <c r="FP89" s="220"/>
      <c r="FQ89" s="208"/>
      <c r="FR89" s="208"/>
      <c r="FS89" s="208"/>
      <c r="FT89" s="221"/>
      <c r="FV89" s="205" t="str">
        <f t="shared" ref="FV89:FV106" si="1417">$B89</f>
        <v>Round of 32</v>
      </c>
      <c r="FW89" s="207"/>
      <c r="FX89" s="207"/>
      <c r="FY89" s="208"/>
      <c r="FZ89" s="236"/>
      <c r="GA89" s="237"/>
      <c r="GB89" s="209"/>
      <c r="GC89" s="220"/>
      <c r="GD89" s="208"/>
      <c r="GE89" s="208"/>
      <c r="GF89" s="208"/>
      <c r="GG89" s="221"/>
      <c r="GI89" s="205" t="str">
        <f t="shared" ref="GI89:GI106" si="1418">$B89</f>
        <v>Round of 32</v>
      </c>
      <c r="GJ89" s="207"/>
      <c r="GK89" s="207"/>
      <c r="GL89" s="208"/>
      <c r="GM89" s="236"/>
      <c r="GN89" s="237"/>
      <c r="GO89" s="209"/>
      <c r="GP89" s="220"/>
      <c r="GQ89" s="208"/>
      <c r="GR89" s="208"/>
      <c r="GS89" s="208"/>
      <c r="GT89" s="221"/>
      <c r="GV89" s="205" t="str">
        <f t="shared" ref="GV89:GV106" si="1419">$B89</f>
        <v>Round of 32</v>
      </c>
      <c r="GW89" s="207"/>
      <c r="GX89" s="207"/>
      <c r="GY89" s="208"/>
      <c r="GZ89" s="236"/>
      <c r="HA89" s="237"/>
      <c r="HB89" s="209"/>
      <c r="HC89" s="220"/>
      <c r="HD89" s="208"/>
      <c r="HE89" s="208"/>
      <c r="HF89" s="208"/>
      <c r="HG89" s="221"/>
      <c r="HI89" s="205" t="str">
        <f t="shared" ref="HI89:HI106" si="1420">$B89</f>
        <v>Round of 32</v>
      </c>
      <c r="HJ89" s="207"/>
      <c r="HK89" s="207"/>
      <c r="HL89" s="208"/>
      <c r="HM89" s="236"/>
      <c r="HN89" s="237"/>
      <c r="HO89" s="209"/>
      <c r="HP89" s="220"/>
      <c r="HQ89" s="208"/>
      <c r="HR89" s="208"/>
      <c r="HS89" s="208"/>
      <c r="HT89" s="221"/>
      <c r="HV89" s="205" t="str">
        <f t="shared" ref="HV89:HV106" si="1421">$B89</f>
        <v>Round of 32</v>
      </c>
      <c r="HW89" s="207"/>
      <c r="HX89" s="207"/>
      <c r="HY89" s="208"/>
      <c r="HZ89" s="236"/>
      <c r="IA89" s="237"/>
      <c r="IB89" s="209"/>
      <c r="IC89" s="220"/>
      <c r="ID89" s="208"/>
      <c r="IE89" s="208"/>
      <c r="IF89" s="208"/>
      <c r="IG89" s="221"/>
      <c r="II89" s="205" t="str">
        <f t="shared" ref="II89:II106" si="1422">$B89</f>
        <v>Round of 32</v>
      </c>
      <c r="IJ89" s="207"/>
      <c r="IK89" s="207"/>
      <c r="IL89" s="208"/>
      <c r="IM89" s="236"/>
      <c r="IN89" s="237"/>
      <c r="IO89" s="209"/>
      <c r="IP89" s="220"/>
      <c r="IQ89" s="208"/>
      <c r="IR89" s="208"/>
      <c r="IS89" s="208"/>
      <c r="IT89" s="221"/>
      <c r="IV89" s="205" t="str">
        <f t="shared" ref="IV89:IV106" si="1423">$B89</f>
        <v>Round of 32</v>
      </c>
      <c r="IW89" s="207"/>
      <c r="IX89" s="207"/>
      <c r="IY89" s="208"/>
      <c r="IZ89" s="236"/>
      <c r="JA89" s="237"/>
      <c r="JB89" s="209"/>
      <c r="JC89" s="220"/>
      <c r="JD89" s="208"/>
      <c r="JE89" s="208"/>
      <c r="JF89" s="208"/>
      <c r="JG89" s="221"/>
      <c r="JI89" s="205" t="str">
        <f t="shared" ref="JI89:JI106" si="1424">$B89</f>
        <v>Round of 32</v>
      </c>
      <c r="JJ89" s="207"/>
      <c r="JK89" s="207"/>
      <c r="JL89" s="208"/>
      <c r="JM89" s="236"/>
      <c r="JN89" s="237"/>
      <c r="JO89" s="209"/>
      <c r="JP89" s="220"/>
      <c r="JQ89" s="208"/>
      <c r="JR89" s="208"/>
      <c r="JS89" s="208"/>
      <c r="JT89" s="221"/>
      <c r="JV89" s="205" t="str">
        <f t="shared" ref="JV89:JV106" si="1425">$B89</f>
        <v>Round of 32</v>
      </c>
      <c r="JW89" s="207"/>
      <c r="JX89" s="207"/>
      <c r="JY89" s="208"/>
      <c r="JZ89" s="236"/>
      <c r="KA89" s="237"/>
      <c r="KB89" s="209"/>
      <c r="KC89" s="220"/>
      <c r="KD89" s="208"/>
      <c r="KE89" s="208"/>
      <c r="KF89" s="208"/>
      <c r="KG89" s="221"/>
      <c r="KI89" s="205" t="str">
        <f t="shared" ref="KI89:KI106" si="1426">$B89</f>
        <v>Round of 32</v>
      </c>
      <c r="KJ89" s="207"/>
      <c r="KK89" s="207"/>
      <c r="KL89" s="208"/>
      <c r="KM89" s="236"/>
      <c r="KN89" s="237"/>
      <c r="KO89" s="209"/>
      <c r="KP89" s="220"/>
      <c r="KQ89" s="208"/>
      <c r="KR89" s="208"/>
      <c r="KS89" s="208"/>
      <c r="KT89" s="221"/>
      <c r="KV89" s="205" t="str">
        <f t="shared" ref="KV89:KV106" si="1427">$B89</f>
        <v>Round of 32</v>
      </c>
      <c r="KW89" s="207"/>
      <c r="KX89" s="207"/>
      <c r="KY89" s="208"/>
      <c r="KZ89" s="236"/>
      <c r="LA89" s="237"/>
      <c r="LB89" s="209"/>
      <c r="LC89" s="220"/>
      <c r="LD89" s="208"/>
      <c r="LE89" s="208"/>
      <c r="LF89" s="208"/>
      <c r="LG89" s="221"/>
      <c r="LI89" s="205" t="str">
        <f t="shared" ref="LI89:LI106" si="1428">$B89</f>
        <v>Round of 32</v>
      </c>
      <c r="LJ89" s="207"/>
      <c r="LK89" s="207"/>
      <c r="LL89" s="208"/>
      <c r="LM89" s="236"/>
      <c r="LN89" s="237"/>
      <c r="LO89" s="209"/>
      <c r="LP89" s="220"/>
      <c r="LQ89" s="208"/>
      <c r="LR89" s="208"/>
      <c r="LS89" s="208"/>
      <c r="LT89" s="221"/>
      <c r="LV89" s="205" t="str">
        <f t="shared" ref="LV89:LV106" si="1429">$B89</f>
        <v>Round of 32</v>
      </c>
      <c r="LW89" s="207"/>
      <c r="LX89" s="207"/>
      <c r="LY89" s="208"/>
      <c r="LZ89" s="236"/>
      <c r="MA89" s="237"/>
      <c r="MB89" s="209"/>
      <c r="MC89" s="220"/>
      <c r="MD89" s="208"/>
      <c r="ME89" s="208"/>
      <c r="MF89" s="208"/>
      <c r="MG89" s="221"/>
    </row>
    <row r="90" spans="1:345" s="22" customFormat="1">
      <c r="A90" s="193"/>
      <c r="B90" s="196" t="str">
        <f>IF(C90="","",INDEX(Groups!$C$7:$C$65,MATCH(C90,Groups!$D$7:$D$65,0)))</f>
        <v/>
      </c>
      <c r="C90" s="197" t="str">
        <f>'World Cup'!$B$50</f>
        <v/>
      </c>
      <c r="D90" s="198" t="str">
        <f>IF(E90="","",INDEX(Groups!$C$7:$C$65,MATCH(E90,Groups!$D$7:$D$65,0)))</f>
        <v/>
      </c>
      <c r="E90" s="197" t="str">
        <f>'World Cup'!$C$50</f>
        <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c r="A91" s="193"/>
      <c r="B91" s="196" t="str">
        <f>IF(C91="","",INDEX(Groups!$C$7:$C$65,MATCH(C91,Groups!$D$7:$D$65,0)))</f>
        <v/>
      </c>
      <c r="C91" s="197" t="str">
        <f>'World Cup'!$E$50</f>
        <v/>
      </c>
      <c r="D91" s="198" t="str">
        <f>IF(E91="","",INDEX(Groups!$C$7:$C$65,MATCH(E91,Groups!$D$7:$D$65,0)))</f>
        <v/>
      </c>
      <c r="E91" s="197" t="str">
        <f>'World Cup'!$F$50</f>
        <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c r="A92" s="193"/>
      <c r="B92" s="196" t="str">
        <f>IF(C92="","",INDEX(Groups!$C$7:$C$65,MATCH(C92,Groups!$D$7:$D$65,0)))</f>
        <v/>
      </c>
      <c r="C92" s="197" t="str">
        <f>'World Cup'!$H$50</f>
        <v/>
      </c>
      <c r="D92" s="198" t="str">
        <f>IF(E92="","",INDEX(Groups!$C$7:$C$65,MATCH(E92,Groups!$D$7:$D$65,0)))</f>
        <v/>
      </c>
      <c r="E92" s="197" t="str">
        <f>'World Cup'!$I$50</f>
        <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c r="A93" s="193"/>
      <c r="B93" s="196" t="str">
        <f>IF(C93="","",INDEX(Groups!$C$7:$C$65,MATCH(C93,Groups!$D$7:$D$65,0)))</f>
        <v/>
      </c>
      <c r="C93" s="197" t="str">
        <f>'World Cup'!$K$50</f>
        <v/>
      </c>
      <c r="D93" s="198" t="str">
        <f>IF(E93="","",INDEX(Groups!$C$7:$C$65,MATCH(E93,Groups!$D$7:$D$65,0)))</f>
        <v/>
      </c>
      <c r="E93" s="197" t="str">
        <f>'World Cup'!$L$50</f>
        <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c r="A96" s="193"/>
      <c r="B96" s="196" t="str">
        <f>IF(C96="","",INDEX(Groups!$C$7:$C$65,MATCH(C96,Groups!$D$7:$D$65,0)))</f>
        <v/>
      </c>
      <c r="C96" s="197" t="str">
        <f>'World Cup'!$T$50</f>
        <v/>
      </c>
      <c r="D96" s="198" t="str">
        <f>IF(E96="","",INDEX(Groups!$C$7:$C$65,MATCH(E96,Groups!$D$7:$D$65,0)))</f>
        <v/>
      </c>
      <c r="E96" s="197" t="str">
        <f>'World Cup'!$U$50</f>
        <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c r="A98" s="193"/>
      <c r="B98" s="196" t="str">
        <f>IF(C98="","",INDEX(Groups!$C$7:$C$65,MATCH(C98,Groups!$D$7:$D$65,0)))</f>
        <v/>
      </c>
      <c r="C98" s="197" t="str">
        <f>'World Cup'!$Z$50</f>
        <v/>
      </c>
      <c r="D98" s="198" t="str">
        <f>IF(E98="","",INDEX(Groups!$C$7:$C$65,MATCH(E98,Groups!$D$7:$D$65,0)))</f>
        <v/>
      </c>
      <c r="E98" s="197" t="str">
        <f>'World Cup'!$AA$50</f>
        <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c r="A99" s="193"/>
      <c r="B99" s="196" t="str">
        <f>IF(C99="","",INDEX(Groups!$C$7:$C$65,MATCH(C99,Groups!$D$7:$D$65,0)))</f>
        <v/>
      </c>
      <c r="C99" s="197" t="str">
        <f>'World Cup'!$AC$50</f>
        <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c r="A100" s="193"/>
      <c r="B100" s="196" t="str">
        <f>IF(C100="","",INDEX(Groups!$C$7:$C$65,MATCH(C100,Groups!$D$7:$D$65,0)))</f>
        <v/>
      </c>
      <c r="C100" s="197" t="str">
        <f>'World Cup'!$AF$50</f>
        <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c r="A103" s="19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c r="A104" s="193"/>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08"/>
      <c r="R106" s="208"/>
      <c r="S106" s="208"/>
      <c r="T106" s="221"/>
      <c r="V106" s="205" t="str">
        <f t="shared" si="1405"/>
        <v>Round of 16</v>
      </c>
      <c r="W106" s="207"/>
      <c r="X106" s="207"/>
      <c r="Y106" s="208"/>
      <c r="Z106" s="236"/>
      <c r="AA106" s="237"/>
      <c r="AB106" s="209"/>
      <c r="AC106" s="220"/>
      <c r="AD106" s="208"/>
      <c r="AE106" s="208"/>
      <c r="AF106" s="208"/>
      <c r="AG106" s="221"/>
      <c r="AI106" s="205" t="str">
        <f t="shared" si="1406"/>
        <v>Round of 16</v>
      </c>
      <c r="AJ106" s="207"/>
      <c r="AK106" s="207"/>
      <c r="AL106" s="208"/>
      <c r="AM106" s="236"/>
      <c r="AN106" s="237"/>
      <c r="AO106" s="209"/>
      <c r="AP106" s="220"/>
      <c r="AQ106" s="208"/>
      <c r="AR106" s="208"/>
      <c r="AS106" s="208"/>
      <c r="AT106" s="221"/>
      <c r="AV106" s="205" t="str">
        <f t="shared" si="1407"/>
        <v>Round of 16</v>
      </c>
      <c r="AW106" s="207"/>
      <c r="AX106" s="207"/>
      <c r="AY106" s="208"/>
      <c r="AZ106" s="236"/>
      <c r="BA106" s="237"/>
      <c r="BB106" s="209"/>
      <c r="BC106" s="220"/>
      <c r="BD106" s="208"/>
      <c r="BE106" s="208"/>
      <c r="BF106" s="208"/>
      <c r="BG106" s="221"/>
      <c r="BI106" s="205" t="str">
        <f t="shared" si="1408"/>
        <v>Round of 16</v>
      </c>
      <c r="BJ106" s="207"/>
      <c r="BK106" s="207"/>
      <c r="BL106" s="208"/>
      <c r="BM106" s="236"/>
      <c r="BN106" s="237"/>
      <c r="BO106" s="209"/>
      <c r="BP106" s="220"/>
      <c r="BQ106" s="208"/>
      <c r="BR106" s="208"/>
      <c r="BS106" s="208"/>
      <c r="BT106" s="221"/>
      <c r="BV106" s="205" t="str">
        <f t="shared" si="1409"/>
        <v>Round of 16</v>
      </c>
      <c r="BW106" s="207"/>
      <c r="BX106" s="207"/>
      <c r="BY106" s="208"/>
      <c r="BZ106" s="236"/>
      <c r="CA106" s="237"/>
      <c r="CB106" s="209"/>
      <c r="CC106" s="220"/>
      <c r="CD106" s="208"/>
      <c r="CE106" s="208"/>
      <c r="CF106" s="208"/>
      <c r="CG106" s="221"/>
      <c r="CI106" s="205" t="str">
        <f t="shared" si="1410"/>
        <v>Round of 16</v>
      </c>
      <c r="CJ106" s="207"/>
      <c r="CK106" s="207"/>
      <c r="CL106" s="208"/>
      <c r="CM106" s="236"/>
      <c r="CN106" s="237"/>
      <c r="CO106" s="209"/>
      <c r="CP106" s="220"/>
      <c r="CQ106" s="208"/>
      <c r="CR106" s="208"/>
      <c r="CS106" s="208"/>
      <c r="CT106" s="221"/>
      <c r="CV106" s="205" t="str">
        <f t="shared" si="1411"/>
        <v>Round of 16</v>
      </c>
      <c r="CW106" s="207"/>
      <c r="CX106" s="207"/>
      <c r="CY106" s="208"/>
      <c r="CZ106" s="236"/>
      <c r="DA106" s="237"/>
      <c r="DB106" s="209"/>
      <c r="DC106" s="220"/>
      <c r="DD106" s="208"/>
      <c r="DE106" s="208"/>
      <c r="DF106" s="208"/>
      <c r="DG106" s="221"/>
      <c r="DI106" s="205" t="str">
        <f t="shared" si="1412"/>
        <v>Round of 16</v>
      </c>
      <c r="DJ106" s="207"/>
      <c r="DK106" s="207"/>
      <c r="DL106" s="208"/>
      <c r="DM106" s="236"/>
      <c r="DN106" s="237"/>
      <c r="DO106" s="209"/>
      <c r="DP106" s="220"/>
      <c r="DQ106" s="208"/>
      <c r="DR106" s="208"/>
      <c r="DS106" s="208"/>
      <c r="DT106" s="221"/>
      <c r="DV106" s="205" t="str">
        <f t="shared" si="1413"/>
        <v>Round of 16</v>
      </c>
      <c r="DW106" s="207"/>
      <c r="DX106" s="207"/>
      <c r="DY106" s="208"/>
      <c r="DZ106" s="236"/>
      <c r="EA106" s="237"/>
      <c r="EB106" s="209"/>
      <c r="EC106" s="220"/>
      <c r="ED106" s="208"/>
      <c r="EE106" s="208"/>
      <c r="EF106" s="208"/>
      <c r="EG106" s="221"/>
      <c r="EI106" s="205" t="str">
        <f t="shared" si="1414"/>
        <v>Round of 16</v>
      </c>
      <c r="EJ106" s="207"/>
      <c r="EK106" s="207"/>
      <c r="EL106" s="208"/>
      <c r="EM106" s="236"/>
      <c r="EN106" s="237"/>
      <c r="EO106" s="209"/>
      <c r="EP106" s="220"/>
      <c r="EQ106" s="208"/>
      <c r="ER106" s="208"/>
      <c r="ES106" s="208"/>
      <c r="ET106" s="221"/>
      <c r="EV106" s="205" t="str">
        <f t="shared" si="1415"/>
        <v>Round of 16</v>
      </c>
      <c r="EW106" s="207"/>
      <c r="EX106" s="207"/>
      <c r="EY106" s="208"/>
      <c r="EZ106" s="236"/>
      <c r="FA106" s="237"/>
      <c r="FB106" s="209"/>
      <c r="FC106" s="220"/>
      <c r="FD106" s="208"/>
      <c r="FE106" s="208"/>
      <c r="FF106" s="208"/>
      <c r="FG106" s="221"/>
      <c r="FI106" s="205" t="str">
        <f t="shared" si="1416"/>
        <v>Round of 16</v>
      </c>
      <c r="FJ106" s="207"/>
      <c r="FK106" s="207"/>
      <c r="FL106" s="208"/>
      <c r="FM106" s="236"/>
      <c r="FN106" s="237"/>
      <c r="FO106" s="209"/>
      <c r="FP106" s="220"/>
      <c r="FQ106" s="208"/>
      <c r="FR106" s="208"/>
      <c r="FS106" s="208"/>
      <c r="FT106" s="221"/>
      <c r="FV106" s="205" t="str">
        <f t="shared" si="1417"/>
        <v>Round of 16</v>
      </c>
      <c r="FW106" s="207"/>
      <c r="FX106" s="207"/>
      <c r="FY106" s="208"/>
      <c r="FZ106" s="236"/>
      <c r="GA106" s="237"/>
      <c r="GB106" s="209"/>
      <c r="GC106" s="220"/>
      <c r="GD106" s="208"/>
      <c r="GE106" s="208"/>
      <c r="GF106" s="208"/>
      <c r="GG106" s="221"/>
      <c r="GI106" s="205" t="str">
        <f t="shared" si="1418"/>
        <v>Round of 16</v>
      </c>
      <c r="GJ106" s="207"/>
      <c r="GK106" s="207"/>
      <c r="GL106" s="208"/>
      <c r="GM106" s="236"/>
      <c r="GN106" s="237"/>
      <c r="GO106" s="209"/>
      <c r="GP106" s="220"/>
      <c r="GQ106" s="208"/>
      <c r="GR106" s="208"/>
      <c r="GS106" s="208"/>
      <c r="GT106" s="221"/>
      <c r="GV106" s="205" t="str">
        <f t="shared" si="1419"/>
        <v>Round of 16</v>
      </c>
      <c r="GW106" s="207"/>
      <c r="GX106" s="207"/>
      <c r="GY106" s="208"/>
      <c r="GZ106" s="236"/>
      <c r="HA106" s="237"/>
      <c r="HB106" s="209"/>
      <c r="HC106" s="220"/>
      <c r="HD106" s="208"/>
      <c r="HE106" s="208"/>
      <c r="HF106" s="208"/>
      <c r="HG106" s="221"/>
      <c r="HI106" s="205" t="str">
        <f t="shared" si="1420"/>
        <v>Round of 16</v>
      </c>
      <c r="HJ106" s="207"/>
      <c r="HK106" s="207"/>
      <c r="HL106" s="208"/>
      <c r="HM106" s="236"/>
      <c r="HN106" s="237"/>
      <c r="HO106" s="209"/>
      <c r="HP106" s="220"/>
      <c r="HQ106" s="208"/>
      <c r="HR106" s="208"/>
      <c r="HS106" s="208"/>
      <c r="HT106" s="221"/>
      <c r="HV106" s="205" t="str">
        <f t="shared" si="1421"/>
        <v>Round of 16</v>
      </c>
      <c r="HW106" s="207"/>
      <c r="HX106" s="207"/>
      <c r="HY106" s="208"/>
      <c r="HZ106" s="236"/>
      <c r="IA106" s="237"/>
      <c r="IB106" s="209"/>
      <c r="IC106" s="220"/>
      <c r="ID106" s="208"/>
      <c r="IE106" s="208"/>
      <c r="IF106" s="208"/>
      <c r="IG106" s="221"/>
      <c r="II106" s="205" t="str">
        <f t="shared" si="1422"/>
        <v>Round of 16</v>
      </c>
      <c r="IJ106" s="207"/>
      <c r="IK106" s="207"/>
      <c r="IL106" s="208"/>
      <c r="IM106" s="236"/>
      <c r="IN106" s="237"/>
      <c r="IO106" s="209"/>
      <c r="IP106" s="220"/>
      <c r="IQ106" s="208"/>
      <c r="IR106" s="208"/>
      <c r="IS106" s="208"/>
      <c r="IT106" s="221"/>
      <c r="IV106" s="205" t="str">
        <f t="shared" si="1423"/>
        <v>Round of 16</v>
      </c>
      <c r="IW106" s="207"/>
      <c r="IX106" s="207"/>
      <c r="IY106" s="208"/>
      <c r="IZ106" s="236"/>
      <c r="JA106" s="237"/>
      <c r="JB106" s="209"/>
      <c r="JC106" s="220"/>
      <c r="JD106" s="208"/>
      <c r="JE106" s="208"/>
      <c r="JF106" s="208"/>
      <c r="JG106" s="221"/>
      <c r="JI106" s="205" t="str">
        <f t="shared" si="1424"/>
        <v>Round of 16</v>
      </c>
      <c r="JJ106" s="207"/>
      <c r="JK106" s="207"/>
      <c r="JL106" s="208"/>
      <c r="JM106" s="236"/>
      <c r="JN106" s="237"/>
      <c r="JO106" s="209"/>
      <c r="JP106" s="220"/>
      <c r="JQ106" s="208"/>
      <c r="JR106" s="208"/>
      <c r="JS106" s="208"/>
      <c r="JT106" s="221"/>
      <c r="JV106" s="205" t="str">
        <f t="shared" si="1425"/>
        <v>Round of 16</v>
      </c>
      <c r="JW106" s="207"/>
      <c r="JX106" s="207"/>
      <c r="JY106" s="208"/>
      <c r="JZ106" s="236"/>
      <c r="KA106" s="237"/>
      <c r="KB106" s="209"/>
      <c r="KC106" s="220"/>
      <c r="KD106" s="208"/>
      <c r="KE106" s="208"/>
      <c r="KF106" s="208"/>
      <c r="KG106" s="221"/>
      <c r="KI106" s="205" t="str">
        <f t="shared" si="1426"/>
        <v>Round of 16</v>
      </c>
      <c r="KJ106" s="207"/>
      <c r="KK106" s="207"/>
      <c r="KL106" s="208"/>
      <c r="KM106" s="236"/>
      <c r="KN106" s="237"/>
      <c r="KO106" s="209"/>
      <c r="KP106" s="220"/>
      <c r="KQ106" s="208"/>
      <c r="KR106" s="208"/>
      <c r="KS106" s="208"/>
      <c r="KT106" s="221"/>
      <c r="KV106" s="205" t="str">
        <f t="shared" si="1427"/>
        <v>Round of 16</v>
      </c>
      <c r="KW106" s="207"/>
      <c r="KX106" s="207"/>
      <c r="KY106" s="208"/>
      <c r="KZ106" s="236"/>
      <c r="LA106" s="237"/>
      <c r="LB106" s="209"/>
      <c r="LC106" s="220"/>
      <c r="LD106" s="208"/>
      <c r="LE106" s="208"/>
      <c r="LF106" s="208"/>
      <c r="LG106" s="221"/>
      <c r="LI106" s="205" t="str">
        <f t="shared" si="1428"/>
        <v>Round of 16</v>
      </c>
      <c r="LJ106" s="207"/>
      <c r="LK106" s="207"/>
      <c r="LL106" s="208"/>
      <c r="LM106" s="236"/>
      <c r="LN106" s="237"/>
      <c r="LO106" s="209"/>
      <c r="LP106" s="220"/>
      <c r="LQ106" s="208"/>
      <c r="LR106" s="208"/>
      <c r="LS106" s="208"/>
      <c r="LT106" s="221"/>
      <c r="LV106" s="205" t="str">
        <f t="shared" si="1429"/>
        <v>Round of 16</v>
      </c>
      <c r="LW106" s="207"/>
      <c r="LX106" s="207"/>
      <c r="LY106" s="208"/>
      <c r="LZ106" s="236"/>
      <c r="MA106" s="237"/>
      <c r="MB106" s="209"/>
      <c r="MC106" s="220"/>
      <c r="MD106" s="208"/>
      <c r="ME106" s="208"/>
      <c r="MF106" s="208"/>
      <c r="MG106" s="221"/>
    </row>
    <row r="107" spans="1:345" s="22" customFormat="1">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c r="A115" s="193"/>
      <c r="B115" s="205" t="str">
        <f>Language!$E$216</f>
        <v>Quarter final</v>
      </c>
      <c r="C115" s="211"/>
      <c r="D115" s="211"/>
      <c r="E115" s="208"/>
      <c r="F115" s="212"/>
      <c r="G115" s="213"/>
      <c r="I115" s="205" t="str">
        <f>$B115</f>
        <v>Quarter final</v>
      </c>
      <c r="J115" s="207"/>
      <c r="K115" s="207"/>
      <c r="L115" s="208"/>
      <c r="M115" s="236"/>
      <c r="N115" s="237"/>
      <c r="O115" s="209"/>
      <c r="P115" s="220"/>
      <c r="Q115" s="208"/>
      <c r="R115" s="208"/>
      <c r="S115" s="208"/>
      <c r="T115" s="221"/>
      <c r="V115" s="205" t="str">
        <f>$B115</f>
        <v>Quarter final</v>
      </c>
      <c r="W115" s="207"/>
      <c r="X115" s="207"/>
      <c r="Y115" s="208"/>
      <c r="Z115" s="236"/>
      <c r="AA115" s="237"/>
      <c r="AB115" s="209"/>
      <c r="AC115" s="220"/>
      <c r="AD115" s="208"/>
      <c r="AE115" s="208"/>
      <c r="AF115" s="208"/>
      <c r="AG115" s="221"/>
      <c r="AI115" s="205" t="str">
        <f>$B115</f>
        <v>Quarter final</v>
      </c>
      <c r="AJ115" s="207"/>
      <c r="AK115" s="207"/>
      <c r="AL115" s="208"/>
      <c r="AM115" s="236"/>
      <c r="AN115" s="237"/>
      <c r="AO115" s="209"/>
      <c r="AP115" s="220"/>
      <c r="AQ115" s="208"/>
      <c r="AR115" s="208"/>
      <c r="AS115" s="208"/>
      <c r="AT115" s="221"/>
      <c r="AV115" s="205" t="str">
        <f>$B115</f>
        <v>Quarter final</v>
      </c>
      <c r="AW115" s="207"/>
      <c r="AX115" s="207"/>
      <c r="AY115" s="208"/>
      <c r="AZ115" s="236"/>
      <c r="BA115" s="237"/>
      <c r="BB115" s="209"/>
      <c r="BC115" s="220"/>
      <c r="BD115" s="208"/>
      <c r="BE115" s="208"/>
      <c r="BF115" s="208"/>
      <c r="BG115" s="221"/>
      <c r="BI115" s="205" t="str">
        <f>$B115</f>
        <v>Quarter final</v>
      </c>
      <c r="BJ115" s="207"/>
      <c r="BK115" s="207"/>
      <c r="BL115" s="208"/>
      <c r="BM115" s="236"/>
      <c r="BN115" s="237"/>
      <c r="BO115" s="209"/>
      <c r="BP115" s="220"/>
      <c r="BQ115" s="208"/>
      <c r="BR115" s="208"/>
      <c r="BS115" s="208"/>
      <c r="BT115" s="221"/>
      <c r="BV115" s="205" t="str">
        <f>$B115</f>
        <v>Quarter final</v>
      </c>
      <c r="BW115" s="207"/>
      <c r="BX115" s="207"/>
      <c r="BY115" s="208"/>
      <c r="BZ115" s="236"/>
      <c r="CA115" s="237"/>
      <c r="CB115" s="209"/>
      <c r="CC115" s="220"/>
      <c r="CD115" s="208"/>
      <c r="CE115" s="208"/>
      <c r="CF115" s="208"/>
      <c r="CG115" s="221"/>
      <c r="CI115" s="205" t="str">
        <f>$B115</f>
        <v>Quarter final</v>
      </c>
      <c r="CJ115" s="207"/>
      <c r="CK115" s="207"/>
      <c r="CL115" s="208"/>
      <c r="CM115" s="236"/>
      <c r="CN115" s="237"/>
      <c r="CO115" s="209"/>
      <c r="CP115" s="220"/>
      <c r="CQ115" s="208"/>
      <c r="CR115" s="208"/>
      <c r="CS115" s="208"/>
      <c r="CT115" s="221"/>
      <c r="CV115" s="205" t="str">
        <f>$B115</f>
        <v>Quarter final</v>
      </c>
      <c r="CW115" s="207"/>
      <c r="CX115" s="207"/>
      <c r="CY115" s="208"/>
      <c r="CZ115" s="236"/>
      <c r="DA115" s="237"/>
      <c r="DB115" s="209"/>
      <c r="DC115" s="220"/>
      <c r="DD115" s="208"/>
      <c r="DE115" s="208"/>
      <c r="DF115" s="208"/>
      <c r="DG115" s="221"/>
      <c r="DI115" s="205" t="str">
        <f>$B115</f>
        <v>Quarter final</v>
      </c>
      <c r="DJ115" s="207"/>
      <c r="DK115" s="207"/>
      <c r="DL115" s="208"/>
      <c r="DM115" s="236"/>
      <c r="DN115" s="237"/>
      <c r="DO115" s="209"/>
      <c r="DP115" s="220"/>
      <c r="DQ115" s="208"/>
      <c r="DR115" s="208"/>
      <c r="DS115" s="208"/>
      <c r="DT115" s="221"/>
      <c r="DV115" s="205" t="str">
        <f>$B115</f>
        <v>Quarter final</v>
      </c>
      <c r="DW115" s="207"/>
      <c r="DX115" s="207"/>
      <c r="DY115" s="208"/>
      <c r="DZ115" s="236"/>
      <c r="EA115" s="237"/>
      <c r="EB115" s="209"/>
      <c r="EC115" s="220"/>
      <c r="ED115" s="208"/>
      <c r="EE115" s="208"/>
      <c r="EF115" s="208"/>
      <c r="EG115" s="221"/>
      <c r="EI115" s="205" t="str">
        <f>$B115</f>
        <v>Quarter final</v>
      </c>
      <c r="EJ115" s="207"/>
      <c r="EK115" s="207"/>
      <c r="EL115" s="208"/>
      <c r="EM115" s="236"/>
      <c r="EN115" s="237"/>
      <c r="EO115" s="209"/>
      <c r="EP115" s="220"/>
      <c r="EQ115" s="208"/>
      <c r="ER115" s="208"/>
      <c r="ES115" s="208"/>
      <c r="ET115" s="221"/>
      <c r="EV115" s="205" t="str">
        <f>$B115</f>
        <v>Quarter final</v>
      </c>
      <c r="EW115" s="207"/>
      <c r="EX115" s="207"/>
      <c r="EY115" s="208"/>
      <c r="EZ115" s="236"/>
      <c r="FA115" s="237"/>
      <c r="FB115" s="209"/>
      <c r="FC115" s="220"/>
      <c r="FD115" s="208"/>
      <c r="FE115" s="208"/>
      <c r="FF115" s="208"/>
      <c r="FG115" s="221"/>
      <c r="FI115" s="205" t="str">
        <f>$B115</f>
        <v>Quarter final</v>
      </c>
      <c r="FJ115" s="207"/>
      <c r="FK115" s="207"/>
      <c r="FL115" s="208"/>
      <c r="FM115" s="236"/>
      <c r="FN115" s="237"/>
      <c r="FO115" s="209"/>
      <c r="FP115" s="220"/>
      <c r="FQ115" s="208"/>
      <c r="FR115" s="208"/>
      <c r="FS115" s="208"/>
      <c r="FT115" s="221"/>
      <c r="FV115" s="205" t="str">
        <f>$B115</f>
        <v>Quarter final</v>
      </c>
      <c r="FW115" s="207"/>
      <c r="FX115" s="207"/>
      <c r="FY115" s="208"/>
      <c r="FZ115" s="236"/>
      <c r="GA115" s="237"/>
      <c r="GB115" s="209"/>
      <c r="GC115" s="220"/>
      <c r="GD115" s="208"/>
      <c r="GE115" s="208"/>
      <c r="GF115" s="208"/>
      <c r="GG115" s="221"/>
      <c r="GI115" s="205" t="str">
        <f>$B115</f>
        <v>Quarter final</v>
      </c>
      <c r="GJ115" s="207"/>
      <c r="GK115" s="207"/>
      <c r="GL115" s="208"/>
      <c r="GM115" s="236"/>
      <c r="GN115" s="237"/>
      <c r="GO115" s="209"/>
      <c r="GP115" s="220"/>
      <c r="GQ115" s="208"/>
      <c r="GR115" s="208"/>
      <c r="GS115" s="208"/>
      <c r="GT115" s="221"/>
      <c r="GV115" s="205" t="str">
        <f>$B115</f>
        <v>Quarter final</v>
      </c>
      <c r="GW115" s="207"/>
      <c r="GX115" s="207"/>
      <c r="GY115" s="208"/>
      <c r="GZ115" s="236"/>
      <c r="HA115" s="237"/>
      <c r="HB115" s="209"/>
      <c r="HC115" s="220"/>
      <c r="HD115" s="208"/>
      <c r="HE115" s="208"/>
      <c r="HF115" s="208"/>
      <c r="HG115" s="221"/>
      <c r="HI115" s="205" t="str">
        <f>$B115</f>
        <v>Quarter final</v>
      </c>
      <c r="HJ115" s="207"/>
      <c r="HK115" s="207"/>
      <c r="HL115" s="208"/>
      <c r="HM115" s="236"/>
      <c r="HN115" s="237"/>
      <c r="HO115" s="209"/>
      <c r="HP115" s="220"/>
      <c r="HQ115" s="208"/>
      <c r="HR115" s="208"/>
      <c r="HS115" s="208"/>
      <c r="HT115" s="221"/>
      <c r="HV115" s="205" t="str">
        <f>$B115</f>
        <v>Quarter final</v>
      </c>
      <c r="HW115" s="207"/>
      <c r="HX115" s="207"/>
      <c r="HY115" s="208"/>
      <c r="HZ115" s="236"/>
      <c r="IA115" s="237"/>
      <c r="IB115" s="209"/>
      <c r="IC115" s="220"/>
      <c r="ID115" s="208"/>
      <c r="IE115" s="208"/>
      <c r="IF115" s="208"/>
      <c r="IG115" s="221"/>
      <c r="II115" s="205" t="str">
        <f>$B115</f>
        <v>Quarter final</v>
      </c>
      <c r="IJ115" s="207"/>
      <c r="IK115" s="207"/>
      <c r="IL115" s="208"/>
      <c r="IM115" s="236"/>
      <c r="IN115" s="237"/>
      <c r="IO115" s="209"/>
      <c r="IP115" s="220"/>
      <c r="IQ115" s="208"/>
      <c r="IR115" s="208"/>
      <c r="IS115" s="208"/>
      <c r="IT115" s="221"/>
      <c r="IV115" s="205" t="str">
        <f>$B115</f>
        <v>Quarter final</v>
      </c>
      <c r="IW115" s="207"/>
      <c r="IX115" s="207"/>
      <c r="IY115" s="208"/>
      <c r="IZ115" s="236"/>
      <c r="JA115" s="237"/>
      <c r="JB115" s="209"/>
      <c r="JC115" s="220"/>
      <c r="JD115" s="208"/>
      <c r="JE115" s="208"/>
      <c r="JF115" s="208"/>
      <c r="JG115" s="221"/>
      <c r="JI115" s="205" t="str">
        <f>$B115</f>
        <v>Quarter final</v>
      </c>
      <c r="JJ115" s="207"/>
      <c r="JK115" s="207"/>
      <c r="JL115" s="208"/>
      <c r="JM115" s="236"/>
      <c r="JN115" s="237"/>
      <c r="JO115" s="209"/>
      <c r="JP115" s="220"/>
      <c r="JQ115" s="208"/>
      <c r="JR115" s="208"/>
      <c r="JS115" s="208"/>
      <c r="JT115" s="221"/>
      <c r="JV115" s="205" t="str">
        <f>$B115</f>
        <v>Quarter final</v>
      </c>
      <c r="JW115" s="207"/>
      <c r="JX115" s="207"/>
      <c r="JY115" s="208"/>
      <c r="JZ115" s="236"/>
      <c r="KA115" s="237"/>
      <c r="KB115" s="209"/>
      <c r="KC115" s="220"/>
      <c r="KD115" s="208"/>
      <c r="KE115" s="208"/>
      <c r="KF115" s="208"/>
      <c r="KG115" s="221"/>
      <c r="KI115" s="205" t="str">
        <f>$B115</f>
        <v>Quarter final</v>
      </c>
      <c r="KJ115" s="207"/>
      <c r="KK115" s="207"/>
      <c r="KL115" s="208"/>
      <c r="KM115" s="236"/>
      <c r="KN115" s="237"/>
      <c r="KO115" s="209"/>
      <c r="KP115" s="220"/>
      <c r="KQ115" s="208"/>
      <c r="KR115" s="208"/>
      <c r="KS115" s="208"/>
      <c r="KT115" s="221"/>
      <c r="KV115" s="205" t="str">
        <f>$B115</f>
        <v>Quarter final</v>
      </c>
      <c r="KW115" s="207"/>
      <c r="KX115" s="207"/>
      <c r="KY115" s="208"/>
      <c r="KZ115" s="236"/>
      <c r="LA115" s="237"/>
      <c r="LB115" s="209"/>
      <c r="LC115" s="220"/>
      <c r="LD115" s="208"/>
      <c r="LE115" s="208"/>
      <c r="LF115" s="208"/>
      <c r="LG115" s="221"/>
      <c r="LI115" s="205" t="str">
        <f>$B115</f>
        <v>Quarter final</v>
      </c>
      <c r="LJ115" s="207"/>
      <c r="LK115" s="207"/>
      <c r="LL115" s="208"/>
      <c r="LM115" s="236"/>
      <c r="LN115" s="237"/>
      <c r="LO115" s="209"/>
      <c r="LP115" s="220"/>
      <c r="LQ115" s="208"/>
      <c r="LR115" s="208"/>
      <c r="LS115" s="208"/>
      <c r="LT115" s="221"/>
      <c r="LV115" s="205" t="str">
        <f>$B115</f>
        <v>Quarter final</v>
      </c>
      <c r="LW115" s="207"/>
      <c r="LX115" s="207"/>
      <c r="LY115" s="208"/>
      <c r="LZ115" s="236"/>
      <c r="MA115" s="237"/>
      <c r="MB115" s="209"/>
      <c r="MC115" s="220"/>
      <c r="MD115" s="208"/>
      <c r="ME115" s="208"/>
      <c r="MF115" s="208"/>
      <c r="MG115" s="221"/>
    </row>
    <row r="116" spans="1:345" s="22" customFormat="1">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c r="B120" s="205" t="str">
        <f>Language!$E$217</f>
        <v>Semi-Final</v>
      </c>
      <c r="C120" s="206"/>
      <c r="D120" s="211"/>
      <c r="E120" s="208"/>
      <c r="F120" s="212"/>
      <c r="G120" s="213"/>
      <c r="I120" s="205" t="str">
        <f>$B120</f>
        <v>Semi-Final</v>
      </c>
      <c r="J120" s="207"/>
      <c r="K120" s="207"/>
      <c r="L120" s="208"/>
      <c r="M120" s="236"/>
      <c r="N120" s="237"/>
      <c r="O120" s="209"/>
      <c r="P120" s="220"/>
      <c r="Q120" s="208"/>
      <c r="R120" s="208"/>
      <c r="S120" s="208"/>
      <c r="T120" s="221"/>
      <c r="V120" s="205" t="str">
        <f>$B120</f>
        <v>Semi-Final</v>
      </c>
      <c r="W120" s="207"/>
      <c r="X120" s="207"/>
      <c r="Y120" s="208"/>
      <c r="Z120" s="236"/>
      <c r="AA120" s="237"/>
      <c r="AB120" s="209"/>
      <c r="AC120" s="220"/>
      <c r="AD120" s="208"/>
      <c r="AE120" s="208"/>
      <c r="AF120" s="208"/>
      <c r="AG120" s="221"/>
      <c r="AI120" s="205" t="str">
        <f>$B120</f>
        <v>Semi-Final</v>
      </c>
      <c r="AJ120" s="207"/>
      <c r="AK120" s="207"/>
      <c r="AL120" s="208"/>
      <c r="AM120" s="236"/>
      <c r="AN120" s="237"/>
      <c r="AO120" s="209"/>
      <c r="AP120" s="220"/>
      <c r="AQ120" s="208"/>
      <c r="AR120" s="208"/>
      <c r="AS120" s="208"/>
      <c r="AT120" s="221"/>
      <c r="AV120" s="205" t="str">
        <f>$B120</f>
        <v>Semi-Final</v>
      </c>
      <c r="AW120" s="207"/>
      <c r="AX120" s="207"/>
      <c r="AY120" s="208"/>
      <c r="AZ120" s="236"/>
      <c r="BA120" s="237"/>
      <c r="BB120" s="209"/>
      <c r="BC120" s="220"/>
      <c r="BD120" s="208"/>
      <c r="BE120" s="208"/>
      <c r="BF120" s="208"/>
      <c r="BG120" s="221"/>
      <c r="BI120" s="205" t="str">
        <f>$B120</f>
        <v>Semi-Final</v>
      </c>
      <c r="BJ120" s="207"/>
      <c r="BK120" s="207"/>
      <c r="BL120" s="208"/>
      <c r="BM120" s="236"/>
      <c r="BN120" s="237"/>
      <c r="BO120" s="209"/>
      <c r="BP120" s="220"/>
      <c r="BQ120" s="208"/>
      <c r="BR120" s="208"/>
      <c r="BS120" s="208"/>
      <c r="BT120" s="221"/>
      <c r="BV120" s="205" t="str">
        <f>$B120</f>
        <v>Semi-Final</v>
      </c>
      <c r="BW120" s="207"/>
      <c r="BX120" s="207"/>
      <c r="BY120" s="208"/>
      <c r="BZ120" s="236"/>
      <c r="CA120" s="237"/>
      <c r="CB120" s="209"/>
      <c r="CC120" s="220"/>
      <c r="CD120" s="208"/>
      <c r="CE120" s="208"/>
      <c r="CF120" s="208"/>
      <c r="CG120" s="221"/>
      <c r="CI120" s="205" t="str">
        <f>$B120</f>
        <v>Semi-Final</v>
      </c>
      <c r="CJ120" s="207"/>
      <c r="CK120" s="207"/>
      <c r="CL120" s="208"/>
      <c r="CM120" s="236"/>
      <c r="CN120" s="237"/>
      <c r="CO120" s="209"/>
      <c r="CP120" s="220"/>
      <c r="CQ120" s="208"/>
      <c r="CR120" s="208"/>
      <c r="CS120" s="208"/>
      <c r="CT120" s="221"/>
      <c r="CV120" s="205" t="str">
        <f>$B120</f>
        <v>Semi-Final</v>
      </c>
      <c r="CW120" s="207"/>
      <c r="CX120" s="207"/>
      <c r="CY120" s="208"/>
      <c r="CZ120" s="236"/>
      <c r="DA120" s="237"/>
      <c r="DB120" s="209"/>
      <c r="DC120" s="220"/>
      <c r="DD120" s="208"/>
      <c r="DE120" s="208"/>
      <c r="DF120" s="208"/>
      <c r="DG120" s="221"/>
      <c r="DI120" s="205" t="str">
        <f>$B120</f>
        <v>Semi-Final</v>
      </c>
      <c r="DJ120" s="207"/>
      <c r="DK120" s="207"/>
      <c r="DL120" s="208"/>
      <c r="DM120" s="236"/>
      <c r="DN120" s="237"/>
      <c r="DO120" s="209"/>
      <c r="DP120" s="220"/>
      <c r="DQ120" s="208"/>
      <c r="DR120" s="208"/>
      <c r="DS120" s="208"/>
      <c r="DT120" s="221"/>
      <c r="DV120" s="205" t="str">
        <f>$B120</f>
        <v>Semi-Final</v>
      </c>
      <c r="DW120" s="207"/>
      <c r="DX120" s="207"/>
      <c r="DY120" s="208"/>
      <c r="DZ120" s="236"/>
      <c r="EA120" s="237"/>
      <c r="EB120" s="209"/>
      <c r="EC120" s="220"/>
      <c r="ED120" s="208"/>
      <c r="EE120" s="208"/>
      <c r="EF120" s="208"/>
      <c r="EG120" s="221"/>
      <c r="EI120" s="205" t="str">
        <f>$B120</f>
        <v>Semi-Final</v>
      </c>
      <c r="EJ120" s="207"/>
      <c r="EK120" s="207"/>
      <c r="EL120" s="208"/>
      <c r="EM120" s="236"/>
      <c r="EN120" s="237"/>
      <c r="EO120" s="209"/>
      <c r="EP120" s="220"/>
      <c r="EQ120" s="208"/>
      <c r="ER120" s="208"/>
      <c r="ES120" s="208"/>
      <c r="ET120" s="221"/>
      <c r="EV120" s="205" t="str">
        <f>$B120</f>
        <v>Semi-Final</v>
      </c>
      <c r="EW120" s="207"/>
      <c r="EX120" s="207"/>
      <c r="EY120" s="208"/>
      <c r="EZ120" s="236"/>
      <c r="FA120" s="237"/>
      <c r="FB120" s="209"/>
      <c r="FC120" s="220"/>
      <c r="FD120" s="208"/>
      <c r="FE120" s="208"/>
      <c r="FF120" s="208"/>
      <c r="FG120" s="221"/>
      <c r="FI120" s="205" t="str">
        <f>$B120</f>
        <v>Semi-Final</v>
      </c>
      <c r="FJ120" s="207"/>
      <c r="FK120" s="207"/>
      <c r="FL120" s="208"/>
      <c r="FM120" s="236"/>
      <c r="FN120" s="237"/>
      <c r="FO120" s="209"/>
      <c r="FP120" s="220"/>
      <c r="FQ120" s="208"/>
      <c r="FR120" s="208"/>
      <c r="FS120" s="208"/>
      <c r="FT120" s="221"/>
      <c r="FV120" s="205" t="str">
        <f>$B120</f>
        <v>Semi-Final</v>
      </c>
      <c r="FW120" s="207"/>
      <c r="FX120" s="207"/>
      <c r="FY120" s="208"/>
      <c r="FZ120" s="236"/>
      <c r="GA120" s="237"/>
      <c r="GB120" s="209"/>
      <c r="GC120" s="220"/>
      <c r="GD120" s="208"/>
      <c r="GE120" s="208"/>
      <c r="GF120" s="208"/>
      <c r="GG120" s="221"/>
      <c r="GI120" s="205" t="str">
        <f>$B120</f>
        <v>Semi-Final</v>
      </c>
      <c r="GJ120" s="207"/>
      <c r="GK120" s="207"/>
      <c r="GL120" s="208"/>
      <c r="GM120" s="236"/>
      <c r="GN120" s="237"/>
      <c r="GO120" s="209"/>
      <c r="GP120" s="220"/>
      <c r="GQ120" s="208"/>
      <c r="GR120" s="208"/>
      <c r="GS120" s="208"/>
      <c r="GT120" s="221"/>
      <c r="GV120" s="205" t="str">
        <f>$B120</f>
        <v>Semi-Final</v>
      </c>
      <c r="GW120" s="207"/>
      <c r="GX120" s="207"/>
      <c r="GY120" s="208"/>
      <c r="GZ120" s="236"/>
      <c r="HA120" s="237"/>
      <c r="HB120" s="209"/>
      <c r="HC120" s="220"/>
      <c r="HD120" s="208"/>
      <c r="HE120" s="208"/>
      <c r="HF120" s="208"/>
      <c r="HG120" s="221"/>
      <c r="HI120" s="205" t="str">
        <f>$B120</f>
        <v>Semi-Final</v>
      </c>
      <c r="HJ120" s="207"/>
      <c r="HK120" s="207"/>
      <c r="HL120" s="208"/>
      <c r="HM120" s="236"/>
      <c r="HN120" s="237"/>
      <c r="HO120" s="209"/>
      <c r="HP120" s="220"/>
      <c r="HQ120" s="208"/>
      <c r="HR120" s="208"/>
      <c r="HS120" s="208"/>
      <c r="HT120" s="221"/>
      <c r="HV120" s="205" t="str">
        <f>$B120</f>
        <v>Semi-Final</v>
      </c>
      <c r="HW120" s="207"/>
      <c r="HX120" s="207"/>
      <c r="HY120" s="208"/>
      <c r="HZ120" s="236"/>
      <c r="IA120" s="237"/>
      <c r="IB120" s="209"/>
      <c r="IC120" s="220"/>
      <c r="ID120" s="208"/>
      <c r="IE120" s="208"/>
      <c r="IF120" s="208"/>
      <c r="IG120" s="221"/>
      <c r="II120" s="205" t="str">
        <f>$B120</f>
        <v>Semi-Final</v>
      </c>
      <c r="IJ120" s="207"/>
      <c r="IK120" s="207"/>
      <c r="IL120" s="208"/>
      <c r="IM120" s="236"/>
      <c r="IN120" s="237"/>
      <c r="IO120" s="209"/>
      <c r="IP120" s="220"/>
      <c r="IQ120" s="208"/>
      <c r="IR120" s="208"/>
      <c r="IS120" s="208"/>
      <c r="IT120" s="221"/>
      <c r="IV120" s="205" t="str">
        <f>$B120</f>
        <v>Semi-Final</v>
      </c>
      <c r="IW120" s="207"/>
      <c r="IX120" s="207"/>
      <c r="IY120" s="208"/>
      <c r="IZ120" s="236"/>
      <c r="JA120" s="237"/>
      <c r="JB120" s="209"/>
      <c r="JC120" s="220"/>
      <c r="JD120" s="208"/>
      <c r="JE120" s="208"/>
      <c r="JF120" s="208"/>
      <c r="JG120" s="221"/>
      <c r="JI120" s="205" t="str">
        <f>$B120</f>
        <v>Semi-Final</v>
      </c>
      <c r="JJ120" s="207"/>
      <c r="JK120" s="207"/>
      <c r="JL120" s="208"/>
      <c r="JM120" s="236"/>
      <c r="JN120" s="237"/>
      <c r="JO120" s="209"/>
      <c r="JP120" s="220"/>
      <c r="JQ120" s="208"/>
      <c r="JR120" s="208"/>
      <c r="JS120" s="208"/>
      <c r="JT120" s="221"/>
      <c r="JV120" s="205" t="str">
        <f>$B120</f>
        <v>Semi-Final</v>
      </c>
      <c r="JW120" s="207"/>
      <c r="JX120" s="207"/>
      <c r="JY120" s="208"/>
      <c r="JZ120" s="236"/>
      <c r="KA120" s="237"/>
      <c r="KB120" s="209"/>
      <c r="KC120" s="220"/>
      <c r="KD120" s="208"/>
      <c r="KE120" s="208"/>
      <c r="KF120" s="208"/>
      <c r="KG120" s="221"/>
      <c r="KI120" s="205" t="str">
        <f>$B120</f>
        <v>Semi-Final</v>
      </c>
      <c r="KJ120" s="207"/>
      <c r="KK120" s="207"/>
      <c r="KL120" s="208"/>
      <c r="KM120" s="236"/>
      <c r="KN120" s="237"/>
      <c r="KO120" s="209"/>
      <c r="KP120" s="220"/>
      <c r="KQ120" s="208"/>
      <c r="KR120" s="208"/>
      <c r="KS120" s="208"/>
      <c r="KT120" s="221"/>
      <c r="KV120" s="205" t="str">
        <f>$B120</f>
        <v>Semi-Final</v>
      </c>
      <c r="KW120" s="207"/>
      <c r="KX120" s="207"/>
      <c r="KY120" s="208"/>
      <c r="KZ120" s="236"/>
      <c r="LA120" s="237"/>
      <c r="LB120" s="209"/>
      <c r="LC120" s="220"/>
      <c r="LD120" s="208"/>
      <c r="LE120" s="208"/>
      <c r="LF120" s="208"/>
      <c r="LG120" s="221"/>
      <c r="LI120" s="205" t="str">
        <f>$B120</f>
        <v>Semi-Final</v>
      </c>
      <c r="LJ120" s="207"/>
      <c r="LK120" s="207"/>
      <c r="LL120" s="208"/>
      <c r="LM120" s="236"/>
      <c r="LN120" s="237"/>
      <c r="LO120" s="209"/>
      <c r="LP120" s="220"/>
      <c r="LQ120" s="208"/>
      <c r="LR120" s="208"/>
      <c r="LS120" s="208"/>
      <c r="LT120" s="221"/>
      <c r="LV120" s="205" t="str">
        <f>$B120</f>
        <v>Semi-Final</v>
      </c>
      <c r="LW120" s="207"/>
      <c r="LX120" s="207"/>
      <c r="LY120" s="208"/>
      <c r="LZ120" s="236"/>
      <c r="MA120" s="237"/>
      <c r="MB120" s="209"/>
      <c r="MC120" s="220"/>
      <c r="MD120" s="208"/>
      <c r="ME120" s="208"/>
      <c r="MF120" s="208"/>
      <c r="MG120" s="221"/>
    </row>
    <row r="121" spans="1:345">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c r="B123" s="205" t="str">
        <f>Language!$E$218</f>
        <v>Third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c r="B125" s="205" t="str">
        <f>Language!$E$219</f>
        <v>Final</v>
      </c>
      <c r="C125" s="206"/>
      <c r="D125" s="211"/>
      <c r="E125" s="208"/>
      <c r="F125" s="212"/>
      <c r="G125" s="213"/>
      <c r="I125" s="205" t="str">
        <f>$B123</f>
        <v>Third place</v>
      </c>
      <c r="J125" s="207"/>
      <c r="K125" s="207"/>
      <c r="L125" s="208"/>
      <c r="M125" s="236"/>
      <c r="N125" s="237"/>
      <c r="O125" s="209"/>
      <c r="P125" s="220"/>
      <c r="Q125" s="208"/>
      <c r="R125" s="208"/>
      <c r="S125" s="208"/>
      <c r="T125" s="221"/>
      <c r="V125" s="205" t="str">
        <f>$B123</f>
        <v>Third place</v>
      </c>
      <c r="W125" s="207"/>
      <c r="X125" s="207"/>
      <c r="Y125" s="208"/>
      <c r="Z125" s="236"/>
      <c r="AA125" s="237"/>
      <c r="AB125" s="209"/>
      <c r="AC125" s="220"/>
      <c r="AD125" s="208"/>
      <c r="AE125" s="208"/>
      <c r="AF125" s="208"/>
      <c r="AG125" s="221"/>
      <c r="AI125" s="205" t="str">
        <f>$B123</f>
        <v>Third place</v>
      </c>
      <c r="AJ125" s="207"/>
      <c r="AK125" s="207"/>
      <c r="AL125" s="208"/>
      <c r="AM125" s="236"/>
      <c r="AN125" s="237"/>
      <c r="AO125" s="209"/>
      <c r="AP125" s="220"/>
      <c r="AQ125" s="208"/>
      <c r="AR125" s="208"/>
      <c r="AS125" s="208"/>
      <c r="AT125" s="221"/>
      <c r="AV125" s="205" t="str">
        <f>$B123</f>
        <v>Third place</v>
      </c>
      <c r="AW125" s="207"/>
      <c r="AX125" s="207"/>
      <c r="AY125" s="208"/>
      <c r="AZ125" s="236"/>
      <c r="BA125" s="237"/>
      <c r="BB125" s="209"/>
      <c r="BC125" s="220"/>
      <c r="BD125" s="208"/>
      <c r="BE125" s="208"/>
      <c r="BF125" s="208"/>
      <c r="BG125" s="221"/>
      <c r="BI125" s="205" t="str">
        <f>$B123</f>
        <v>Third place</v>
      </c>
      <c r="BJ125" s="207"/>
      <c r="BK125" s="207"/>
      <c r="BL125" s="208"/>
      <c r="BM125" s="236"/>
      <c r="BN125" s="237"/>
      <c r="BO125" s="209"/>
      <c r="BP125" s="220"/>
      <c r="BQ125" s="208"/>
      <c r="BR125" s="208"/>
      <c r="BS125" s="208"/>
      <c r="BT125" s="221"/>
      <c r="BV125" s="205" t="str">
        <f>$B123</f>
        <v>Third place</v>
      </c>
      <c r="BW125" s="207"/>
      <c r="BX125" s="207"/>
      <c r="BY125" s="208"/>
      <c r="BZ125" s="236"/>
      <c r="CA125" s="237"/>
      <c r="CB125" s="209"/>
      <c r="CC125" s="220"/>
      <c r="CD125" s="208"/>
      <c r="CE125" s="208"/>
      <c r="CF125" s="208"/>
      <c r="CG125" s="221"/>
      <c r="CI125" s="205" t="str">
        <f>$B123</f>
        <v>Third place</v>
      </c>
      <c r="CJ125" s="207"/>
      <c r="CK125" s="207"/>
      <c r="CL125" s="208"/>
      <c r="CM125" s="236"/>
      <c r="CN125" s="237"/>
      <c r="CO125" s="209"/>
      <c r="CP125" s="220"/>
      <c r="CQ125" s="208"/>
      <c r="CR125" s="208"/>
      <c r="CS125" s="208"/>
      <c r="CT125" s="221"/>
      <c r="CV125" s="205" t="str">
        <f>$B123</f>
        <v>Third place</v>
      </c>
      <c r="CW125" s="207"/>
      <c r="CX125" s="207"/>
      <c r="CY125" s="208"/>
      <c r="CZ125" s="236"/>
      <c r="DA125" s="237"/>
      <c r="DB125" s="209"/>
      <c r="DC125" s="220"/>
      <c r="DD125" s="208"/>
      <c r="DE125" s="208"/>
      <c r="DF125" s="208"/>
      <c r="DG125" s="221"/>
      <c r="DI125" s="205" t="str">
        <f>$B123</f>
        <v>Third place</v>
      </c>
      <c r="DJ125" s="207"/>
      <c r="DK125" s="207"/>
      <c r="DL125" s="208"/>
      <c r="DM125" s="236"/>
      <c r="DN125" s="237"/>
      <c r="DO125" s="209"/>
      <c r="DP125" s="220"/>
      <c r="DQ125" s="208"/>
      <c r="DR125" s="208"/>
      <c r="DS125" s="208"/>
      <c r="DT125" s="221"/>
      <c r="DV125" s="205" t="str">
        <f>$B123</f>
        <v>Third place</v>
      </c>
      <c r="DW125" s="207"/>
      <c r="DX125" s="207"/>
      <c r="DY125" s="208"/>
      <c r="DZ125" s="236"/>
      <c r="EA125" s="237"/>
      <c r="EB125" s="209"/>
      <c r="EC125" s="220"/>
      <c r="ED125" s="208"/>
      <c r="EE125" s="208"/>
      <c r="EF125" s="208"/>
      <c r="EG125" s="221"/>
      <c r="EI125" s="205" t="str">
        <f>$B123</f>
        <v>Third place</v>
      </c>
      <c r="EJ125" s="207"/>
      <c r="EK125" s="207"/>
      <c r="EL125" s="208"/>
      <c r="EM125" s="236"/>
      <c r="EN125" s="237"/>
      <c r="EO125" s="209"/>
      <c r="EP125" s="220"/>
      <c r="EQ125" s="208"/>
      <c r="ER125" s="208"/>
      <c r="ES125" s="208"/>
      <c r="ET125" s="221"/>
      <c r="EV125" s="205" t="str">
        <f>$B123</f>
        <v>Third place</v>
      </c>
      <c r="EW125" s="207"/>
      <c r="EX125" s="207"/>
      <c r="EY125" s="208"/>
      <c r="EZ125" s="236"/>
      <c r="FA125" s="237"/>
      <c r="FB125" s="209"/>
      <c r="FC125" s="220"/>
      <c r="FD125" s="208"/>
      <c r="FE125" s="208"/>
      <c r="FF125" s="208"/>
      <c r="FG125" s="221"/>
      <c r="FI125" s="205" t="str">
        <f>$B123</f>
        <v>Third place</v>
      </c>
      <c r="FJ125" s="207"/>
      <c r="FK125" s="207"/>
      <c r="FL125" s="208"/>
      <c r="FM125" s="236"/>
      <c r="FN125" s="237"/>
      <c r="FO125" s="209"/>
      <c r="FP125" s="220"/>
      <c r="FQ125" s="208"/>
      <c r="FR125" s="208"/>
      <c r="FS125" s="208"/>
      <c r="FT125" s="221"/>
      <c r="FV125" s="205" t="str">
        <f>$B123</f>
        <v>Third place</v>
      </c>
      <c r="FW125" s="207"/>
      <c r="FX125" s="207"/>
      <c r="FY125" s="208"/>
      <c r="FZ125" s="236"/>
      <c r="GA125" s="237"/>
      <c r="GB125" s="209"/>
      <c r="GC125" s="220"/>
      <c r="GD125" s="208"/>
      <c r="GE125" s="208"/>
      <c r="GF125" s="208"/>
      <c r="GG125" s="221"/>
      <c r="GI125" s="205" t="str">
        <f>$B123</f>
        <v>Third place</v>
      </c>
      <c r="GJ125" s="207"/>
      <c r="GK125" s="207"/>
      <c r="GL125" s="208"/>
      <c r="GM125" s="236"/>
      <c r="GN125" s="237"/>
      <c r="GO125" s="209"/>
      <c r="GP125" s="220"/>
      <c r="GQ125" s="208"/>
      <c r="GR125" s="208"/>
      <c r="GS125" s="208"/>
      <c r="GT125" s="221"/>
      <c r="GV125" s="205" t="str">
        <f>$B123</f>
        <v>Third place</v>
      </c>
      <c r="GW125" s="207"/>
      <c r="GX125" s="207"/>
      <c r="GY125" s="208"/>
      <c r="GZ125" s="236"/>
      <c r="HA125" s="237"/>
      <c r="HB125" s="209"/>
      <c r="HC125" s="220"/>
      <c r="HD125" s="208"/>
      <c r="HE125" s="208"/>
      <c r="HF125" s="208"/>
      <c r="HG125" s="221"/>
      <c r="HI125" s="205" t="str">
        <f>$B123</f>
        <v>Third place</v>
      </c>
      <c r="HJ125" s="207"/>
      <c r="HK125" s="207"/>
      <c r="HL125" s="208"/>
      <c r="HM125" s="236"/>
      <c r="HN125" s="237"/>
      <c r="HO125" s="209"/>
      <c r="HP125" s="220"/>
      <c r="HQ125" s="208"/>
      <c r="HR125" s="208"/>
      <c r="HS125" s="208"/>
      <c r="HT125" s="221"/>
      <c r="HV125" s="205" t="str">
        <f>$B123</f>
        <v>Third place</v>
      </c>
      <c r="HW125" s="207"/>
      <c r="HX125" s="207"/>
      <c r="HY125" s="208"/>
      <c r="HZ125" s="236"/>
      <c r="IA125" s="237"/>
      <c r="IB125" s="209"/>
      <c r="IC125" s="220"/>
      <c r="ID125" s="208"/>
      <c r="IE125" s="208"/>
      <c r="IF125" s="208"/>
      <c r="IG125" s="221"/>
      <c r="II125" s="205" t="str">
        <f>$B123</f>
        <v>Third place</v>
      </c>
      <c r="IJ125" s="207"/>
      <c r="IK125" s="207"/>
      <c r="IL125" s="208"/>
      <c r="IM125" s="236"/>
      <c r="IN125" s="237"/>
      <c r="IO125" s="209"/>
      <c r="IP125" s="220"/>
      <c r="IQ125" s="208"/>
      <c r="IR125" s="208"/>
      <c r="IS125" s="208"/>
      <c r="IT125" s="221"/>
      <c r="IV125" s="205" t="str">
        <f>$B123</f>
        <v>Third place</v>
      </c>
      <c r="IW125" s="207"/>
      <c r="IX125" s="207"/>
      <c r="IY125" s="208"/>
      <c r="IZ125" s="236"/>
      <c r="JA125" s="237"/>
      <c r="JB125" s="209"/>
      <c r="JC125" s="220"/>
      <c r="JD125" s="208"/>
      <c r="JE125" s="208"/>
      <c r="JF125" s="208"/>
      <c r="JG125" s="221"/>
      <c r="JI125" s="205" t="str">
        <f>$B123</f>
        <v>Third place</v>
      </c>
      <c r="JJ125" s="207"/>
      <c r="JK125" s="207"/>
      <c r="JL125" s="208"/>
      <c r="JM125" s="236"/>
      <c r="JN125" s="237"/>
      <c r="JO125" s="209"/>
      <c r="JP125" s="220"/>
      <c r="JQ125" s="208"/>
      <c r="JR125" s="208"/>
      <c r="JS125" s="208"/>
      <c r="JT125" s="221"/>
      <c r="JV125" s="205" t="str">
        <f>$B123</f>
        <v>Third place</v>
      </c>
      <c r="JW125" s="207"/>
      <c r="JX125" s="207"/>
      <c r="JY125" s="208"/>
      <c r="JZ125" s="236"/>
      <c r="KA125" s="237"/>
      <c r="KB125" s="209"/>
      <c r="KC125" s="220"/>
      <c r="KD125" s="208"/>
      <c r="KE125" s="208"/>
      <c r="KF125" s="208"/>
      <c r="KG125" s="221"/>
      <c r="KI125" s="205" t="str">
        <f>$B123</f>
        <v>Third place</v>
      </c>
      <c r="KJ125" s="207"/>
      <c r="KK125" s="207"/>
      <c r="KL125" s="208"/>
      <c r="KM125" s="236"/>
      <c r="KN125" s="237"/>
      <c r="KO125" s="209"/>
      <c r="KP125" s="220"/>
      <c r="KQ125" s="208"/>
      <c r="KR125" s="208"/>
      <c r="KS125" s="208"/>
      <c r="KT125" s="221"/>
      <c r="KV125" s="205" t="str">
        <f>$B123</f>
        <v>Third place</v>
      </c>
      <c r="KW125" s="207"/>
      <c r="KX125" s="207"/>
      <c r="KY125" s="208"/>
      <c r="KZ125" s="236"/>
      <c r="LA125" s="237"/>
      <c r="LB125" s="209"/>
      <c r="LC125" s="220"/>
      <c r="LD125" s="208"/>
      <c r="LE125" s="208"/>
      <c r="LF125" s="208"/>
      <c r="LG125" s="221"/>
      <c r="LI125" s="205" t="str">
        <f>$B123</f>
        <v>Third place</v>
      </c>
      <c r="LJ125" s="207"/>
      <c r="LK125" s="207"/>
      <c r="LL125" s="208"/>
      <c r="LM125" s="236"/>
      <c r="LN125" s="237"/>
      <c r="LO125" s="209"/>
      <c r="LP125" s="220"/>
      <c r="LQ125" s="208"/>
      <c r="LR125" s="208"/>
      <c r="LS125" s="208"/>
      <c r="LT125" s="221"/>
      <c r="LV125" s="205" t="str">
        <f>$B123</f>
        <v>Third place</v>
      </c>
      <c r="LW125" s="207"/>
      <c r="LX125" s="207"/>
      <c r="LY125" s="208"/>
      <c r="LZ125" s="236"/>
      <c r="MA125" s="237"/>
      <c r="MB125" s="209"/>
      <c r="MC125" s="220"/>
      <c r="MD125" s="208"/>
      <c r="ME125" s="208"/>
      <c r="MF125" s="208"/>
      <c r="MG125" s="221"/>
    </row>
    <row r="126" spans="1:345" ht="16.2" thickBot="1">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8.600000000000001" thickTop="1">
      <c r="B127" s="357" t="str">
        <f>Language!$E$220</f>
        <v>World Champion</v>
      </c>
      <c r="C127" s="40"/>
      <c r="D127" s="22"/>
      <c r="E127" s="37"/>
      <c r="F127" s="348"/>
      <c r="G127" s="348"/>
      <c r="I127" s="205" t="str">
        <f>$B127</f>
        <v>World Champion</v>
      </c>
      <c r="J127" s="207"/>
      <c r="K127" s="207"/>
      <c r="L127" s="208"/>
      <c r="M127" s="236"/>
      <c r="N127" s="237"/>
      <c r="O127" s="209"/>
      <c r="P127" s="220"/>
      <c r="Q127" s="208"/>
      <c r="R127" s="208"/>
      <c r="S127" s="208"/>
      <c r="T127" s="221"/>
      <c r="V127" s="205" t="str">
        <f>$B127</f>
        <v>World Champion</v>
      </c>
      <c r="W127" s="207"/>
      <c r="X127" s="207"/>
      <c r="Y127" s="208"/>
      <c r="Z127" s="236"/>
      <c r="AA127" s="237"/>
      <c r="AB127" s="209"/>
      <c r="AC127" s="220"/>
      <c r="AD127" s="208"/>
      <c r="AE127" s="208"/>
      <c r="AF127" s="208"/>
      <c r="AG127" s="221"/>
      <c r="AI127" s="205" t="str">
        <f>$B127</f>
        <v>World Champion</v>
      </c>
      <c r="AJ127" s="207"/>
      <c r="AK127" s="207"/>
      <c r="AL127" s="208"/>
      <c r="AM127" s="236"/>
      <c r="AN127" s="237"/>
      <c r="AO127" s="209"/>
      <c r="AP127" s="220"/>
      <c r="AQ127" s="208"/>
      <c r="AR127" s="208"/>
      <c r="AS127" s="208"/>
      <c r="AT127" s="221"/>
      <c r="AV127" s="205" t="str">
        <f>$B127</f>
        <v>World Champion</v>
      </c>
      <c r="AW127" s="207"/>
      <c r="AX127" s="207"/>
      <c r="AY127" s="208"/>
      <c r="AZ127" s="236"/>
      <c r="BA127" s="237"/>
      <c r="BB127" s="209"/>
      <c r="BC127" s="220"/>
      <c r="BD127" s="208"/>
      <c r="BE127" s="208"/>
      <c r="BF127" s="208"/>
      <c r="BG127" s="221"/>
      <c r="BI127" s="205" t="str">
        <f>$B127</f>
        <v>World Champion</v>
      </c>
      <c r="BJ127" s="207"/>
      <c r="BK127" s="207"/>
      <c r="BL127" s="208"/>
      <c r="BM127" s="236"/>
      <c r="BN127" s="237"/>
      <c r="BO127" s="209"/>
      <c r="BP127" s="220"/>
      <c r="BQ127" s="208"/>
      <c r="BR127" s="208"/>
      <c r="BS127" s="208"/>
      <c r="BT127" s="221"/>
      <c r="BV127" s="205" t="str">
        <f>$B127</f>
        <v>World Champion</v>
      </c>
      <c r="BW127" s="207"/>
      <c r="BX127" s="207"/>
      <c r="BY127" s="208"/>
      <c r="BZ127" s="236"/>
      <c r="CA127" s="237"/>
      <c r="CB127" s="209"/>
      <c r="CC127" s="220"/>
      <c r="CD127" s="208"/>
      <c r="CE127" s="208"/>
      <c r="CF127" s="208"/>
      <c r="CG127" s="221"/>
      <c r="CI127" s="205" t="str">
        <f>$B127</f>
        <v>World Champion</v>
      </c>
      <c r="CJ127" s="207"/>
      <c r="CK127" s="207"/>
      <c r="CL127" s="208"/>
      <c r="CM127" s="236"/>
      <c r="CN127" s="237"/>
      <c r="CO127" s="209"/>
      <c r="CP127" s="220"/>
      <c r="CQ127" s="208"/>
      <c r="CR127" s="208"/>
      <c r="CS127" s="208"/>
      <c r="CT127" s="221"/>
      <c r="CV127" s="205" t="str">
        <f>$B127</f>
        <v>World Champion</v>
      </c>
      <c r="CW127" s="207"/>
      <c r="CX127" s="207"/>
      <c r="CY127" s="208"/>
      <c r="CZ127" s="236"/>
      <c r="DA127" s="237"/>
      <c r="DB127" s="209"/>
      <c r="DC127" s="220"/>
      <c r="DD127" s="208"/>
      <c r="DE127" s="208"/>
      <c r="DF127" s="208"/>
      <c r="DG127" s="221"/>
      <c r="DI127" s="205" t="str">
        <f>$B127</f>
        <v>World Champion</v>
      </c>
      <c r="DJ127" s="207"/>
      <c r="DK127" s="207"/>
      <c r="DL127" s="208"/>
      <c r="DM127" s="236"/>
      <c r="DN127" s="237"/>
      <c r="DO127" s="209"/>
      <c r="DP127" s="220"/>
      <c r="DQ127" s="208"/>
      <c r="DR127" s="208"/>
      <c r="DS127" s="208"/>
      <c r="DT127" s="221"/>
      <c r="DV127" s="205" t="str">
        <f>$B127</f>
        <v>World Champion</v>
      </c>
      <c r="DW127" s="207"/>
      <c r="DX127" s="207"/>
      <c r="DY127" s="208"/>
      <c r="DZ127" s="236"/>
      <c r="EA127" s="237"/>
      <c r="EB127" s="209"/>
      <c r="EC127" s="220"/>
      <c r="ED127" s="208"/>
      <c r="EE127" s="208"/>
      <c r="EF127" s="208"/>
      <c r="EG127" s="221"/>
      <c r="EI127" s="205" t="str">
        <f>$B127</f>
        <v>World Champion</v>
      </c>
      <c r="EJ127" s="207"/>
      <c r="EK127" s="207"/>
      <c r="EL127" s="208"/>
      <c r="EM127" s="236"/>
      <c r="EN127" s="237"/>
      <c r="EO127" s="209"/>
      <c r="EP127" s="220"/>
      <c r="EQ127" s="208"/>
      <c r="ER127" s="208"/>
      <c r="ES127" s="208"/>
      <c r="ET127" s="221"/>
      <c r="EV127" s="205" t="str">
        <f>$B127</f>
        <v>World Champion</v>
      </c>
      <c r="EW127" s="207"/>
      <c r="EX127" s="207"/>
      <c r="EY127" s="208"/>
      <c r="EZ127" s="236"/>
      <c r="FA127" s="237"/>
      <c r="FB127" s="209"/>
      <c r="FC127" s="220"/>
      <c r="FD127" s="208"/>
      <c r="FE127" s="208"/>
      <c r="FF127" s="208"/>
      <c r="FG127" s="221"/>
      <c r="FI127" s="205" t="str">
        <f>$B127</f>
        <v>World Champion</v>
      </c>
      <c r="FJ127" s="207"/>
      <c r="FK127" s="207"/>
      <c r="FL127" s="208"/>
      <c r="FM127" s="236"/>
      <c r="FN127" s="237"/>
      <c r="FO127" s="209"/>
      <c r="FP127" s="220"/>
      <c r="FQ127" s="208"/>
      <c r="FR127" s="208"/>
      <c r="FS127" s="208"/>
      <c r="FT127" s="221"/>
      <c r="FV127" s="205" t="str">
        <f>$B127</f>
        <v>World Champion</v>
      </c>
      <c r="FW127" s="207"/>
      <c r="FX127" s="207"/>
      <c r="FY127" s="208"/>
      <c r="FZ127" s="236"/>
      <c r="GA127" s="237"/>
      <c r="GB127" s="209"/>
      <c r="GC127" s="220"/>
      <c r="GD127" s="208"/>
      <c r="GE127" s="208"/>
      <c r="GF127" s="208"/>
      <c r="GG127" s="221"/>
      <c r="GI127" s="205" t="str">
        <f>$B127</f>
        <v>World Champion</v>
      </c>
      <c r="GJ127" s="207"/>
      <c r="GK127" s="207"/>
      <c r="GL127" s="208"/>
      <c r="GM127" s="236"/>
      <c r="GN127" s="237"/>
      <c r="GO127" s="209"/>
      <c r="GP127" s="220"/>
      <c r="GQ127" s="208"/>
      <c r="GR127" s="208"/>
      <c r="GS127" s="208"/>
      <c r="GT127" s="221"/>
      <c r="GV127" s="205" t="str">
        <f>$B127</f>
        <v>World Champion</v>
      </c>
      <c r="GW127" s="207"/>
      <c r="GX127" s="207"/>
      <c r="GY127" s="208"/>
      <c r="GZ127" s="236"/>
      <c r="HA127" s="237"/>
      <c r="HB127" s="209"/>
      <c r="HC127" s="220"/>
      <c r="HD127" s="208"/>
      <c r="HE127" s="208"/>
      <c r="HF127" s="208"/>
      <c r="HG127" s="221"/>
      <c r="HI127" s="205" t="str">
        <f>$B127</f>
        <v>World Champion</v>
      </c>
      <c r="HJ127" s="207"/>
      <c r="HK127" s="207"/>
      <c r="HL127" s="208"/>
      <c r="HM127" s="236"/>
      <c r="HN127" s="237"/>
      <c r="HO127" s="209"/>
      <c r="HP127" s="220"/>
      <c r="HQ127" s="208"/>
      <c r="HR127" s="208"/>
      <c r="HS127" s="208"/>
      <c r="HT127" s="221"/>
      <c r="HV127" s="205" t="str">
        <f>$B127</f>
        <v>World Champion</v>
      </c>
      <c r="HW127" s="207"/>
      <c r="HX127" s="207"/>
      <c r="HY127" s="208"/>
      <c r="HZ127" s="236"/>
      <c r="IA127" s="237"/>
      <c r="IB127" s="209"/>
      <c r="IC127" s="220"/>
      <c r="ID127" s="208"/>
      <c r="IE127" s="208"/>
      <c r="IF127" s="208"/>
      <c r="IG127" s="221"/>
      <c r="II127" s="205" t="str">
        <f>$B127</f>
        <v>World Champion</v>
      </c>
      <c r="IJ127" s="207"/>
      <c r="IK127" s="207"/>
      <c r="IL127" s="208"/>
      <c r="IM127" s="236"/>
      <c r="IN127" s="237"/>
      <c r="IO127" s="209"/>
      <c r="IP127" s="220"/>
      <c r="IQ127" s="208"/>
      <c r="IR127" s="208"/>
      <c r="IS127" s="208"/>
      <c r="IT127" s="221"/>
      <c r="IV127" s="205" t="str">
        <f>$B127</f>
        <v>World Champion</v>
      </c>
      <c r="IW127" s="207"/>
      <c r="IX127" s="207"/>
      <c r="IY127" s="208"/>
      <c r="IZ127" s="236"/>
      <c r="JA127" s="237"/>
      <c r="JB127" s="209"/>
      <c r="JC127" s="220"/>
      <c r="JD127" s="208"/>
      <c r="JE127" s="208"/>
      <c r="JF127" s="208"/>
      <c r="JG127" s="221"/>
      <c r="JI127" s="205" t="str">
        <f>$B127</f>
        <v>World Champion</v>
      </c>
      <c r="JJ127" s="207"/>
      <c r="JK127" s="207"/>
      <c r="JL127" s="208"/>
      <c r="JM127" s="236"/>
      <c r="JN127" s="237"/>
      <c r="JO127" s="209"/>
      <c r="JP127" s="220"/>
      <c r="JQ127" s="208"/>
      <c r="JR127" s="208"/>
      <c r="JS127" s="208"/>
      <c r="JT127" s="221"/>
      <c r="JV127" s="205" t="str">
        <f>$B127</f>
        <v>World Champion</v>
      </c>
      <c r="JW127" s="207"/>
      <c r="JX127" s="207"/>
      <c r="JY127" s="208"/>
      <c r="JZ127" s="236"/>
      <c r="KA127" s="237"/>
      <c r="KB127" s="209"/>
      <c r="KC127" s="220"/>
      <c r="KD127" s="208"/>
      <c r="KE127" s="208"/>
      <c r="KF127" s="208"/>
      <c r="KG127" s="221"/>
      <c r="KI127" s="205" t="str">
        <f>$B127</f>
        <v>World Champion</v>
      </c>
      <c r="KJ127" s="207"/>
      <c r="KK127" s="207"/>
      <c r="KL127" s="208"/>
      <c r="KM127" s="236"/>
      <c r="KN127" s="237"/>
      <c r="KO127" s="209"/>
      <c r="KP127" s="220"/>
      <c r="KQ127" s="208"/>
      <c r="KR127" s="208"/>
      <c r="KS127" s="208"/>
      <c r="KT127" s="221"/>
      <c r="KV127" s="205" t="str">
        <f>$B127</f>
        <v>World Champion</v>
      </c>
      <c r="KW127" s="207"/>
      <c r="KX127" s="207"/>
      <c r="KY127" s="208"/>
      <c r="KZ127" s="236"/>
      <c r="LA127" s="237"/>
      <c r="LB127" s="209"/>
      <c r="LC127" s="220"/>
      <c r="LD127" s="208"/>
      <c r="LE127" s="208"/>
      <c r="LF127" s="208"/>
      <c r="LG127" s="221"/>
      <c r="LI127" s="205" t="str">
        <f>$B127</f>
        <v>World Champion</v>
      </c>
      <c r="LJ127" s="207"/>
      <c r="LK127" s="207"/>
      <c r="LL127" s="208"/>
      <c r="LM127" s="236"/>
      <c r="LN127" s="237"/>
      <c r="LO127" s="209"/>
      <c r="LP127" s="220"/>
      <c r="LQ127" s="208"/>
      <c r="LR127" s="208"/>
      <c r="LS127" s="208"/>
      <c r="LT127" s="221"/>
      <c r="LV127" s="205" t="str">
        <f>$B127</f>
        <v>World Champion</v>
      </c>
      <c r="LW127" s="207"/>
      <c r="LX127" s="207"/>
      <c r="LY127" s="208"/>
      <c r="LZ127" s="236"/>
      <c r="MA127" s="237"/>
      <c r="MB127" s="209"/>
      <c r="MC127" s="220"/>
      <c r="MD127" s="208"/>
      <c r="ME127" s="208"/>
      <c r="MF127" s="208"/>
      <c r="MG127" s="221"/>
    </row>
    <row r="128" spans="1:345" ht="16.2" thickBot="1">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c r="L129" s="263"/>
      <c r="M129" s="264"/>
      <c r="N129" s="264"/>
      <c r="O129" s="217" t="str">
        <f>Language!$E$219</f>
        <v>Final</v>
      </c>
      <c r="P129" s="217" t="str">
        <f>Language!$E$210</f>
        <v>W/D/L</v>
      </c>
      <c r="Q129" s="217" t="str">
        <f>Language!$E$211</f>
        <v>GD</v>
      </c>
      <c r="R129" s="217" t="str">
        <f>Language!$E$212</f>
        <v>exact</v>
      </c>
      <c r="S129" s="217" t="str">
        <f>Language!$E$224</f>
        <v>many g.</v>
      </c>
      <c r="T129" s="218" t="str">
        <f>Language!$E$213</f>
        <v>teams</v>
      </c>
      <c r="Y129" s="263"/>
      <c r="Z129" s="264"/>
      <c r="AA129" s="264"/>
      <c r="AB129" s="217" t="str">
        <f>Language!$E$219</f>
        <v>Final</v>
      </c>
      <c r="AC129" s="217" t="str">
        <f>Language!$E$210</f>
        <v>W/D/L</v>
      </c>
      <c r="AD129" s="217" t="str">
        <f>Language!$E$211</f>
        <v>GD</v>
      </c>
      <c r="AE129" s="217" t="str">
        <f>Language!$E$212</f>
        <v>exact</v>
      </c>
      <c r="AF129" s="217" t="str">
        <f>Language!$E$224</f>
        <v>many g.</v>
      </c>
      <c r="AG129" s="218" t="str">
        <f>Language!$E$213</f>
        <v>teams</v>
      </c>
      <c r="AL129" s="263"/>
      <c r="AM129" s="264"/>
      <c r="AN129" s="264"/>
      <c r="AO129" s="217" t="str">
        <f>Language!$E$219</f>
        <v>Final</v>
      </c>
      <c r="AP129" s="217" t="str">
        <f>Language!$E$210</f>
        <v>W/D/L</v>
      </c>
      <c r="AQ129" s="217" t="str">
        <f>Language!$E$211</f>
        <v>GD</v>
      </c>
      <c r="AR129" s="217" t="str">
        <f>Language!$E$212</f>
        <v>exact</v>
      </c>
      <c r="AS129" s="217" t="str">
        <f>Language!$E$224</f>
        <v>many g.</v>
      </c>
      <c r="AT129" s="218" t="str">
        <f>Language!$E$213</f>
        <v>teams</v>
      </c>
      <c r="AY129" s="263"/>
      <c r="AZ129" s="264"/>
      <c r="BA129" s="264"/>
      <c r="BB129" s="217" t="str">
        <f>Language!$E$219</f>
        <v>Final</v>
      </c>
      <c r="BC129" s="217" t="str">
        <f>Language!$E$210</f>
        <v>W/D/L</v>
      </c>
      <c r="BD129" s="217" t="str">
        <f>Language!$E$211</f>
        <v>GD</v>
      </c>
      <c r="BE129" s="217" t="str">
        <f>Language!$E$212</f>
        <v>exact</v>
      </c>
      <c r="BF129" s="217" t="str">
        <f>Language!$E$224</f>
        <v>many g.</v>
      </c>
      <c r="BG129" s="218" t="str">
        <f>Language!$E$213</f>
        <v>teams</v>
      </c>
      <c r="BL129" s="263"/>
      <c r="BM129" s="264"/>
      <c r="BN129" s="264"/>
      <c r="BO129" s="217" t="str">
        <f>Language!$E$219</f>
        <v>Final</v>
      </c>
      <c r="BP129" s="217" t="str">
        <f>Language!$E$210</f>
        <v>W/D/L</v>
      </c>
      <c r="BQ129" s="217" t="str">
        <f>Language!$E$211</f>
        <v>GD</v>
      </c>
      <c r="BR129" s="217" t="str">
        <f>Language!$E$212</f>
        <v>exact</v>
      </c>
      <c r="BS129" s="217" t="str">
        <f>Language!$E$224</f>
        <v>many g.</v>
      </c>
      <c r="BT129" s="218" t="str">
        <f>Language!$E$213</f>
        <v>teams</v>
      </c>
      <c r="BY129" s="263"/>
      <c r="BZ129" s="264"/>
      <c r="CA129" s="264"/>
      <c r="CB129" s="217" t="str">
        <f>Language!$E$219</f>
        <v>Final</v>
      </c>
      <c r="CC129" s="217" t="str">
        <f>Language!$E$210</f>
        <v>W/D/L</v>
      </c>
      <c r="CD129" s="217" t="str">
        <f>Language!$E$211</f>
        <v>GD</v>
      </c>
      <c r="CE129" s="217" t="str">
        <f>Language!$E$212</f>
        <v>exact</v>
      </c>
      <c r="CF129" s="217" t="str">
        <f>Language!$E$224</f>
        <v>many g.</v>
      </c>
      <c r="CG129" s="218" t="str">
        <f>Language!$E$213</f>
        <v>teams</v>
      </c>
      <c r="CL129" s="263"/>
      <c r="CM129" s="264"/>
      <c r="CN129" s="264"/>
      <c r="CO129" s="217" t="str">
        <f>Language!$E$219</f>
        <v>Final</v>
      </c>
      <c r="CP129" s="217" t="str">
        <f>Language!$E$210</f>
        <v>W/D/L</v>
      </c>
      <c r="CQ129" s="217" t="str">
        <f>Language!$E$211</f>
        <v>GD</v>
      </c>
      <c r="CR129" s="217" t="str">
        <f>Language!$E$212</f>
        <v>exact</v>
      </c>
      <c r="CS129" s="217" t="str">
        <f>Language!$E$224</f>
        <v>many g.</v>
      </c>
      <c r="CT129" s="218" t="str">
        <f>Language!$E$213</f>
        <v>teams</v>
      </c>
      <c r="CY129" s="263"/>
      <c r="CZ129" s="264"/>
      <c r="DA129" s="264"/>
      <c r="DB129" s="217" t="str">
        <f>Language!$E$219</f>
        <v>Final</v>
      </c>
      <c r="DC129" s="217" t="str">
        <f>Language!$E$210</f>
        <v>W/D/L</v>
      </c>
      <c r="DD129" s="217" t="str">
        <f>Language!$E$211</f>
        <v>GD</v>
      </c>
      <c r="DE129" s="217" t="str">
        <f>Language!$E$212</f>
        <v>exact</v>
      </c>
      <c r="DF129" s="217" t="str">
        <f>Language!$E$224</f>
        <v>many g.</v>
      </c>
      <c r="DG129" s="218" t="str">
        <f>Language!$E$213</f>
        <v>teams</v>
      </c>
      <c r="DL129" s="263"/>
      <c r="DM129" s="264"/>
      <c r="DN129" s="264"/>
      <c r="DO129" s="217" t="str">
        <f>Language!$E$219</f>
        <v>Final</v>
      </c>
      <c r="DP129" s="217" t="str">
        <f>Language!$E$210</f>
        <v>W/D/L</v>
      </c>
      <c r="DQ129" s="217" t="str">
        <f>Language!$E$211</f>
        <v>GD</v>
      </c>
      <c r="DR129" s="217" t="str">
        <f>Language!$E$212</f>
        <v>exact</v>
      </c>
      <c r="DS129" s="217" t="str">
        <f>Language!$E$224</f>
        <v>many g.</v>
      </c>
      <c r="DT129" s="218" t="str">
        <f>Language!$E$213</f>
        <v>teams</v>
      </c>
      <c r="DY129" s="263"/>
      <c r="DZ129" s="264"/>
      <c r="EA129" s="264"/>
      <c r="EB129" s="217" t="str">
        <f>Language!$E$219</f>
        <v>Final</v>
      </c>
      <c r="EC129" s="217" t="str">
        <f>Language!$E$210</f>
        <v>W/D/L</v>
      </c>
      <c r="ED129" s="217" t="str">
        <f>Language!$E$211</f>
        <v>GD</v>
      </c>
      <c r="EE129" s="217" t="str">
        <f>Language!$E$212</f>
        <v>exact</v>
      </c>
      <c r="EF129" s="217" t="str">
        <f>Language!$E$224</f>
        <v>many g.</v>
      </c>
      <c r="EG129" s="218" t="str">
        <f>Language!$E$213</f>
        <v>teams</v>
      </c>
      <c r="EL129" s="263"/>
      <c r="EM129" s="264"/>
      <c r="EN129" s="264"/>
      <c r="EO129" s="217" t="str">
        <f>Language!$E$219</f>
        <v>Final</v>
      </c>
      <c r="EP129" s="217" t="str">
        <f>Language!$E$210</f>
        <v>W/D/L</v>
      </c>
      <c r="EQ129" s="217" t="str">
        <f>Language!$E$211</f>
        <v>GD</v>
      </c>
      <c r="ER129" s="217" t="str">
        <f>Language!$E$212</f>
        <v>exact</v>
      </c>
      <c r="ES129" s="217" t="str">
        <f>Language!$E$224</f>
        <v>many g.</v>
      </c>
      <c r="ET129" s="218" t="str">
        <f>Language!$E$213</f>
        <v>teams</v>
      </c>
      <c r="EY129" s="263"/>
      <c r="EZ129" s="264"/>
      <c r="FA129" s="264"/>
      <c r="FB129" s="217" t="str">
        <f>Language!$E$219</f>
        <v>Final</v>
      </c>
      <c r="FC129" s="217" t="str">
        <f>Language!$E$210</f>
        <v>W/D/L</v>
      </c>
      <c r="FD129" s="217" t="str">
        <f>Language!$E$211</f>
        <v>GD</v>
      </c>
      <c r="FE129" s="217" t="str">
        <f>Language!$E$212</f>
        <v>exact</v>
      </c>
      <c r="FF129" s="217" t="str">
        <f>Language!$E$224</f>
        <v>many g.</v>
      </c>
      <c r="FG129" s="218" t="str">
        <f>Language!$E$213</f>
        <v>teams</v>
      </c>
      <c r="FL129" s="263"/>
      <c r="FM129" s="264"/>
      <c r="FN129" s="264"/>
      <c r="FO129" s="217" t="str">
        <f>Language!$E$219</f>
        <v>Final</v>
      </c>
      <c r="FP129" s="217" t="str">
        <f>Language!$E$210</f>
        <v>W/D/L</v>
      </c>
      <c r="FQ129" s="217" t="str">
        <f>Language!$E$211</f>
        <v>GD</v>
      </c>
      <c r="FR129" s="217" t="str">
        <f>Language!$E$212</f>
        <v>exact</v>
      </c>
      <c r="FS129" s="217" t="str">
        <f>Language!$E$224</f>
        <v>many g.</v>
      </c>
      <c r="FT129" s="218" t="str">
        <f>Language!$E$213</f>
        <v>teams</v>
      </c>
      <c r="FY129" s="263"/>
      <c r="FZ129" s="264"/>
      <c r="GA129" s="264"/>
      <c r="GB129" s="217" t="str">
        <f>Language!$E$219</f>
        <v>Final</v>
      </c>
      <c r="GC129" s="217" t="str">
        <f>Language!$E$210</f>
        <v>W/D/L</v>
      </c>
      <c r="GD129" s="217" t="str">
        <f>Language!$E$211</f>
        <v>GD</v>
      </c>
      <c r="GE129" s="217" t="str">
        <f>Language!$E$212</f>
        <v>exact</v>
      </c>
      <c r="GF129" s="217" t="str">
        <f>Language!$E$224</f>
        <v>many g.</v>
      </c>
      <c r="GG129" s="218" t="str">
        <f>Language!$E$213</f>
        <v>teams</v>
      </c>
      <c r="GL129" s="263"/>
      <c r="GM129" s="264"/>
      <c r="GN129" s="264"/>
      <c r="GO129" s="217" t="str">
        <f>Language!$E$219</f>
        <v>Final</v>
      </c>
      <c r="GP129" s="217" t="str">
        <f>Language!$E$210</f>
        <v>W/D/L</v>
      </c>
      <c r="GQ129" s="217" t="str">
        <f>Language!$E$211</f>
        <v>GD</v>
      </c>
      <c r="GR129" s="217" t="str">
        <f>Language!$E$212</f>
        <v>exact</v>
      </c>
      <c r="GS129" s="217" t="str">
        <f>Language!$E$224</f>
        <v>many g.</v>
      </c>
      <c r="GT129" s="218" t="str">
        <f>Language!$E$213</f>
        <v>teams</v>
      </c>
      <c r="GY129" s="263"/>
      <c r="GZ129" s="264"/>
      <c r="HA129" s="264"/>
      <c r="HB129" s="217" t="str">
        <f>Language!$E$219</f>
        <v>Final</v>
      </c>
      <c r="HC129" s="217" t="str">
        <f>Language!$E$210</f>
        <v>W/D/L</v>
      </c>
      <c r="HD129" s="217" t="str">
        <f>Language!$E$211</f>
        <v>GD</v>
      </c>
      <c r="HE129" s="217" t="str">
        <f>Language!$E$212</f>
        <v>exact</v>
      </c>
      <c r="HF129" s="217" t="str">
        <f>Language!$E$224</f>
        <v>many g.</v>
      </c>
      <c r="HG129" s="218" t="str">
        <f>Language!$E$213</f>
        <v>teams</v>
      </c>
      <c r="HL129" s="263"/>
      <c r="HM129" s="264"/>
      <c r="HN129" s="264"/>
      <c r="HO129" s="217" t="str">
        <f>Language!$E$219</f>
        <v>Final</v>
      </c>
      <c r="HP129" s="217" t="str">
        <f>Language!$E$210</f>
        <v>W/D/L</v>
      </c>
      <c r="HQ129" s="217" t="str">
        <f>Language!$E$211</f>
        <v>GD</v>
      </c>
      <c r="HR129" s="217" t="str">
        <f>Language!$E$212</f>
        <v>exact</v>
      </c>
      <c r="HS129" s="217" t="str">
        <f>Language!$E$224</f>
        <v>many g.</v>
      </c>
      <c r="HT129" s="218" t="str">
        <f>Language!$E$213</f>
        <v>teams</v>
      </c>
      <c r="HY129" s="263"/>
      <c r="HZ129" s="264"/>
      <c r="IA129" s="264"/>
      <c r="IB129" s="217" t="str">
        <f>Language!$E$219</f>
        <v>Final</v>
      </c>
      <c r="IC129" s="217" t="str">
        <f>Language!$E$210</f>
        <v>W/D/L</v>
      </c>
      <c r="ID129" s="217" t="str">
        <f>Language!$E$211</f>
        <v>GD</v>
      </c>
      <c r="IE129" s="217" t="str">
        <f>Language!$E$212</f>
        <v>exact</v>
      </c>
      <c r="IF129" s="217" t="str">
        <f>Language!$E$224</f>
        <v>many g.</v>
      </c>
      <c r="IG129" s="218" t="str">
        <f>Language!$E$213</f>
        <v>teams</v>
      </c>
      <c r="IL129" s="263"/>
      <c r="IM129" s="264"/>
      <c r="IN129" s="264"/>
      <c r="IO129" s="217" t="str">
        <f>Language!$E$219</f>
        <v>Final</v>
      </c>
      <c r="IP129" s="217" t="str">
        <f>Language!$E$210</f>
        <v>W/D/L</v>
      </c>
      <c r="IQ129" s="217" t="str">
        <f>Language!$E$211</f>
        <v>GD</v>
      </c>
      <c r="IR129" s="217" t="str">
        <f>Language!$E$212</f>
        <v>exact</v>
      </c>
      <c r="IS129" s="217" t="str">
        <f>Language!$E$224</f>
        <v>many g.</v>
      </c>
      <c r="IT129" s="218" t="str">
        <f>Language!$E$213</f>
        <v>teams</v>
      </c>
      <c r="IY129" s="263"/>
      <c r="IZ129" s="264"/>
      <c r="JA129" s="264"/>
      <c r="JB129" s="217" t="str">
        <f>Language!$E$219</f>
        <v>Final</v>
      </c>
      <c r="JC129" s="217" t="str">
        <f>Language!$E$210</f>
        <v>W/D/L</v>
      </c>
      <c r="JD129" s="217" t="str">
        <f>Language!$E$211</f>
        <v>GD</v>
      </c>
      <c r="JE129" s="217" t="str">
        <f>Language!$E$212</f>
        <v>exact</v>
      </c>
      <c r="JF129" s="217" t="str">
        <f>Language!$E$224</f>
        <v>many g.</v>
      </c>
      <c r="JG129" s="218" t="str">
        <f>Language!$E$213</f>
        <v>teams</v>
      </c>
      <c r="JL129" s="263"/>
      <c r="JM129" s="264"/>
      <c r="JN129" s="264"/>
      <c r="JO129" s="217" t="str">
        <f>Language!$E$219</f>
        <v>Final</v>
      </c>
      <c r="JP129" s="217" t="str">
        <f>Language!$E$210</f>
        <v>W/D/L</v>
      </c>
      <c r="JQ129" s="217" t="str">
        <f>Language!$E$211</f>
        <v>GD</v>
      </c>
      <c r="JR129" s="217" t="str">
        <f>Language!$E$212</f>
        <v>exact</v>
      </c>
      <c r="JS129" s="217" t="str">
        <f>Language!$E$224</f>
        <v>many g.</v>
      </c>
      <c r="JT129" s="218" t="str">
        <f>Language!$E$213</f>
        <v>teams</v>
      </c>
      <c r="JY129" s="263"/>
      <c r="JZ129" s="264"/>
      <c r="KA129" s="264"/>
      <c r="KB129" s="217" t="str">
        <f>Language!$E$219</f>
        <v>Final</v>
      </c>
      <c r="KC129" s="217" t="str">
        <f>Language!$E$210</f>
        <v>W/D/L</v>
      </c>
      <c r="KD129" s="217" t="str">
        <f>Language!$E$211</f>
        <v>GD</v>
      </c>
      <c r="KE129" s="217" t="str">
        <f>Language!$E$212</f>
        <v>exact</v>
      </c>
      <c r="KF129" s="217" t="str">
        <f>Language!$E$224</f>
        <v>many g.</v>
      </c>
      <c r="KG129" s="218" t="str">
        <f>Language!$E$213</f>
        <v>teams</v>
      </c>
      <c r="KL129" s="263"/>
      <c r="KM129" s="264"/>
      <c r="KN129" s="264"/>
      <c r="KO129" s="217" t="str">
        <f>Language!$E$219</f>
        <v>Final</v>
      </c>
      <c r="KP129" s="217" t="str">
        <f>Language!$E$210</f>
        <v>W/D/L</v>
      </c>
      <c r="KQ129" s="217" t="str">
        <f>Language!$E$211</f>
        <v>GD</v>
      </c>
      <c r="KR129" s="217" t="str">
        <f>Language!$E$212</f>
        <v>exact</v>
      </c>
      <c r="KS129" s="217" t="str">
        <f>Language!$E$224</f>
        <v>many g.</v>
      </c>
      <c r="KT129" s="218" t="str">
        <f>Language!$E$213</f>
        <v>teams</v>
      </c>
      <c r="KY129" s="263"/>
      <c r="KZ129" s="264"/>
      <c r="LA129" s="264"/>
      <c r="LB129" s="217" t="str">
        <f>Language!$E$219</f>
        <v>Final</v>
      </c>
      <c r="LC129" s="217" t="str">
        <f>Language!$E$210</f>
        <v>W/D/L</v>
      </c>
      <c r="LD129" s="217" t="str">
        <f>Language!$E$211</f>
        <v>GD</v>
      </c>
      <c r="LE129" s="217" t="str">
        <f>Language!$E$212</f>
        <v>exact</v>
      </c>
      <c r="LF129" s="217" t="str">
        <f>Language!$E$224</f>
        <v>many g.</v>
      </c>
      <c r="LG129" s="218" t="str">
        <f>Language!$E$213</f>
        <v>teams</v>
      </c>
      <c r="LL129" s="263"/>
      <c r="LM129" s="264"/>
      <c r="LN129" s="264"/>
      <c r="LO129" s="217" t="str">
        <f>Language!$E$219</f>
        <v>Final</v>
      </c>
      <c r="LP129" s="217" t="str">
        <f>Language!$E$210</f>
        <v>W/D/L</v>
      </c>
      <c r="LQ129" s="217" t="str">
        <f>Language!$E$211</f>
        <v>GD</v>
      </c>
      <c r="LR129" s="217" t="str">
        <f>Language!$E$212</f>
        <v>exact</v>
      </c>
      <c r="LS129" s="217" t="str">
        <f>Language!$E$224</f>
        <v>many g.</v>
      </c>
      <c r="LT129" s="218" t="str">
        <f>Language!$E$213</f>
        <v>teams</v>
      </c>
      <c r="LY129" s="263"/>
      <c r="LZ129" s="264"/>
      <c r="MA129" s="264"/>
      <c r="MB129" s="217" t="str">
        <f>Language!$E$219</f>
        <v>Final</v>
      </c>
      <c r="MC129" s="217" t="str">
        <f>Language!$E$210</f>
        <v>W/D/L</v>
      </c>
      <c r="MD129" s="217" t="str">
        <f>Language!$E$211</f>
        <v>GD</v>
      </c>
      <c r="ME129" s="217" t="str">
        <f>Language!$E$212</f>
        <v>exact</v>
      </c>
      <c r="MF129" s="217" t="str">
        <f>Language!$E$224</f>
        <v>many g.</v>
      </c>
      <c r="MG129" s="218" t="str">
        <f>Language!$E$213</f>
        <v>teams</v>
      </c>
    </row>
    <row r="130" spans="2:345">
      <c r="L130" s="880" t="str">
        <f>Language!$E$245</f>
        <v>Number:</v>
      </c>
      <c r="M130" s="881"/>
      <c r="N130" s="882"/>
      <c r="O130" s="198">
        <f>SUM(O126:O128)</f>
        <v>0</v>
      </c>
      <c r="P130" s="198">
        <f>SUM(P6:P88)</f>
        <v>0</v>
      </c>
      <c r="Q130" s="198">
        <f>SUM(Q6:Q88)</f>
        <v>0</v>
      </c>
      <c r="R130" s="198">
        <f>SUM(R6:R88)</f>
        <v>0</v>
      </c>
      <c r="S130" s="198">
        <f>SUM(S6:S88)</f>
        <v>0</v>
      </c>
      <c r="T130" s="219">
        <f>SUM(T90:T124)</f>
        <v>0</v>
      </c>
      <c r="Y130" s="880" t="str">
        <f>Language!$E$245</f>
        <v>Number:</v>
      </c>
      <c r="Z130" s="881"/>
      <c r="AA130" s="882"/>
      <c r="AB130" s="198">
        <f>SUM(AB126:AB128)</f>
        <v>0</v>
      </c>
      <c r="AC130" s="198">
        <f>SUM(AC6:AC88)</f>
        <v>0</v>
      </c>
      <c r="AD130" s="198">
        <f>SUM(AD6:AD88)</f>
        <v>0</v>
      </c>
      <c r="AE130" s="198">
        <f>SUM(AE6:AE88)</f>
        <v>0</v>
      </c>
      <c r="AF130" s="198">
        <f>SUM(AF6:AF88)</f>
        <v>0</v>
      </c>
      <c r="AG130" s="219">
        <f>SUM(AG90:AG124)</f>
        <v>0</v>
      </c>
      <c r="AL130" s="880" t="str">
        <f>Language!$E$245</f>
        <v>Number:</v>
      </c>
      <c r="AM130" s="881"/>
      <c r="AN130" s="882"/>
      <c r="AO130" s="198">
        <f>SUM(AO126:AO128)</f>
        <v>0</v>
      </c>
      <c r="AP130" s="198">
        <f>SUM(AP6:AP88)</f>
        <v>0</v>
      </c>
      <c r="AQ130" s="198">
        <f>SUM(AQ6:AQ88)</f>
        <v>0</v>
      </c>
      <c r="AR130" s="198">
        <f>SUM(AR6:AR88)</f>
        <v>0</v>
      </c>
      <c r="AS130" s="198">
        <f>SUM(AS6:AS88)</f>
        <v>0</v>
      </c>
      <c r="AT130" s="219">
        <f>SUM(AT90:AT124)</f>
        <v>0</v>
      </c>
      <c r="AY130" s="880" t="str">
        <f>Language!$E$245</f>
        <v>Number:</v>
      </c>
      <c r="AZ130" s="881"/>
      <c r="BA130" s="882"/>
      <c r="BB130" s="198">
        <f>SUM(BB126:BB128)</f>
        <v>0</v>
      </c>
      <c r="BC130" s="198">
        <f>SUM(BC6:BC88)</f>
        <v>0</v>
      </c>
      <c r="BD130" s="198">
        <f>SUM(BD6:BD88)</f>
        <v>0</v>
      </c>
      <c r="BE130" s="198">
        <f>SUM(BE6:BE88)</f>
        <v>0</v>
      </c>
      <c r="BF130" s="198">
        <f>SUM(BF6:BF88)</f>
        <v>0</v>
      </c>
      <c r="BG130" s="219">
        <f>SUM(BG90:BG124)</f>
        <v>0</v>
      </c>
      <c r="BL130" s="880" t="str">
        <f>Language!$E$245</f>
        <v>Number:</v>
      </c>
      <c r="BM130" s="881"/>
      <c r="BN130" s="882"/>
      <c r="BO130" s="198">
        <f>SUM(BO126:BO128)</f>
        <v>0</v>
      </c>
      <c r="BP130" s="198">
        <f>SUM(BP6:BP88)</f>
        <v>0</v>
      </c>
      <c r="BQ130" s="198">
        <f>SUM(BQ6:BQ88)</f>
        <v>0</v>
      </c>
      <c r="BR130" s="198">
        <f>SUM(BR6:BR88)</f>
        <v>0</v>
      </c>
      <c r="BS130" s="198">
        <f>SUM(BS6:BS88)</f>
        <v>0</v>
      </c>
      <c r="BT130" s="219">
        <f>SUM(BT90:BT124)</f>
        <v>0</v>
      </c>
      <c r="BY130" s="880" t="str">
        <f>Language!$E$245</f>
        <v>Number:</v>
      </c>
      <c r="BZ130" s="881"/>
      <c r="CA130" s="882"/>
      <c r="CB130" s="198">
        <f>SUM(CB126:CB128)</f>
        <v>0</v>
      </c>
      <c r="CC130" s="198">
        <f>SUM(CC6:CC88)</f>
        <v>0</v>
      </c>
      <c r="CD130" s="198">
        <f>SUM(CD6:CD88)</f>
        <v>0</v>
      </c>
      <c r="CE130" s="198">
        <f>SUM(CE6:CE88)</f>
        <v>0</v>
      </c>
      <c r="CF130" s="198">
        <f>SUM(CF6:CF88)</f>
        <v>0</v>
      </c>
      <c r="CG130" s="219">
        <f>SUM(CG90:CG124)</f>
        <v>0</v>
      </c>
      <c r="CL130" s="880" t="str">
        <f>Language!$E$245</f>
        <v>Number:</v>
      </c>
      <c r="CM130" s="881"/>
      <c r="CN130" s="882"/>
      <c r="CO130" s="198">
        <f>SUM(CO126:CO128)</f>
        <v>0</v>
      </c>
      <c r="CP130" s="198">
        <f>SUM(CP6:CP88)</f>
        <v>0</v>
      </c>
      <c r="CQ130" s="198">
        <f>SUM(CQ6:CQ88)</f>
        <v>0</v>
      </c>
      <c r="CR130" s="198">
        <f>SUM(CR6:CR88)</f>
        <v>0</v>
      </c>
      <c r="CS130" s="198">
        <f>SUM(CS6:CS88)</f>
        <v>0</v>
      </c>
      <c r="CT130" s="219">
        <f>SUM(CT90:CT124)</f>
        <v>0</v>
      </c>
      <c r="CY130" s="880" t="str">
        <f>Language!$E$245</f>
        <v>Number:</v>
      </c>
      <c r="CZ130" s="881"/>
      <c r="DA130" s="882"/>
      <c r="DB130" s="198">
        <f>SUM(DB126:DB128)</f>
        <v>0</v>
      </c>
      <c r="DC130" s="198">
        <f>SUM(DC6:DC88)</f>
        <v>0</v>
      </c>
      <c r="DD130" s="198">
        <f>SUM(DD6:DD88)</f>
        <v>0</v>
      </c>
      <c r="DE130" s="198">
        <f>SUM(DE6:DE88)</f>
        <v>0</v>
      </c>
      <c r="DF130" s="198">
        <f>SUM(DF6:DF88)</f>
        <v>0</v>
      </c>
      <c r="DG130" s="219">
        <f>SUM(DG90:DG124)</f>
        <v>0</v>
      </c>
      <c r="DL130" s="880" t="str">
        <f>Language!$E$245</f>
        <v>Number:</v>
      </c>
      <c r="DM130" s="881"/>
      <c r="DN130" s="882"/>
      <c r="DO130" s="198">
        <f>SUM(DO126:DO128)</f>
        <v>0</v>
      </c>
      <c r="DP130" s="198">
        <f>SUM(DP6:DP88)</f>
        <v>0</v>
      </c>
      <c r="DQ130" s="198">
        <f>SUM(DQ6:DQ88)</f>
        <v>0</v>
      </c>
      <c r="DR130" s="198">
        <f>SUM(DR6:DR88)</f>
        <v>0</v>
      </c>
      <c r="DS130" s="198">
        <f>SUM(DS6:DS88)</f>
        <v>0</v>
      </c>
      <c r="DT130" s="219">
        <f>SUM(DT90:DT124)</f>
        <v>0</v>
      </c>
      <c r="DY130" s="880" t="str">
        <f>Language!$E$245</f>
        <v>Number:</v>
      </c>
      <c r="DZ130" s="881"/>
      <c r="EA130" s="882"/>
      <c r="EB130" s="198">
        <f>SUM(EB126:EB128)</f>
        <v>0</v>
      </c>
      <c r="EC130" s="198">
        <f>SUM(EC6:EC88)</f>
        <v>0</v>
      </c>
      <c r="ED130" s="198">
        <f>SUM(ED6:ED88)</f>
        <v>0</v>
      </c>
      <c r="EE130" s="198">
        <f>SUM(EE6:EE88)</f>
        <v>0</v>
      </c>
      <c r="EF130" s="198">
        <f>SUM(EF6:EF88)</f>
        <v>0</v>
      </c>
      <c r="EG130" s="219">
        <f>SUM(EG90:EG124)</f>
        <v>0</v>
      </c>
      <c r="EL130" s="880" t="str">
        <f>Language!$E$245</f>
        <v>Number:</v>
      </c>
      <c r="EM130" s="881"/>
      <c r="EN130" s="882"/>
      <c r="EO130" s="198">
        <f>SUM(EO126:EO128)</f>
        <v>0</v>
      </c>
      <c r="EP130" s="198">
        <f>SUM(EP6:EP88)</f>
        <v>0</v>
      </c>
      <c r="EQ130" s="198">
        <f>SUM(EQ6:EQ88)</f>
        <v>0</v>
      </c>
      <c r="ER130" s="198">
        <f>SUM(ER6:ER88)</f>
        <v>0</v>
      </c>
      <c r="ES130" s="198">
        <f>SUM(ES6:ES88)</f>
        <v>0</v>
      </c>
      <c r="ET130" s="219">
        <f>SUM(ET90:ET124)</f>
        <v>0</v>
      </c>
      <c r="EY130" s="880" t="str">
        <f>Language!$E$245</f>
        <v>Number:</v>
      </c>
      <c r="EZ130" s="881"/>
      <c r="FA130" s="882"/>
      <c r="FB130" s="198">
        <f>SUM(FB126:FB128)</f>
        <v>0</v>
      </c>
      <c r="FC130" s="198">
        <f>SUM(FC6:FC88)</f>
        <v>0</v>
      </c>
      <c r="FD130" s="198">
        <f>SUM(FD6:FD88)</f>
        <v>0</v>
      </c>
      <c r="FE130" s="198">
        <f>SUM(FE6:FE88)</f>
        <v>0</v>
      </c>
      <c r="FF130" s="198">
        <f>SUM(FF6:FF88)</f>
        <v>0</v>
      </c>
      <c r="FG130" s="219">
        <f>SUM(FG90:FG124)</f>
        <v>0</v>
      </c>
      <c r="FL130" s="880" t="str">
        <f>Language!$E$245</f>
        <v>Number:</v>
      </c>
      <c r="FM130" s="881"/>
      <c r="FN130" s="882"/>
      <c r="FO130" s="198">
        <f>SUM(FO126:FO128)</f>
        <v>0</v>
      </c>
      <c r="FP130" s="198">
        <f>SUM(FP6:FP88)</f>
        <v>0</v>
      </c>
      <c r="FQ130" s="198">
        <f>SUM(FQ6:FQ88)</f>
        <v>0</v>
      </c>
      <c r="FR130" s="198">
        <f>SUM(FR6:FR88)</f>
        <v>0</v>
      </c>
      <c r="FS130" s="198">
        <f>SUM(FS6:FS88)</f>
        <v>0</v>
      </c>
      <c r="FT130" s="219">
        <f>SUM(FT90:FT124)</f>
        <v>0</v>
      </c>
      <c r="FY130" s="880" t="str">
        <f>Language!$E$245</f>
        <v>Number:</v>
      </c>
      <c r="FZ130" s="881"/>
      <c r="GA130" s="882"/>
      <c r="GB130" s="198">
        <f>SUM(GB126:GB128)</f>
        <v>0</v>
      </c>
      <c r="GC130" s="198">
        <f>SUM(GC6:GC88)</f>
        <v>0</v>
      </c>
      <c r="GD130" s="198">
        <f>SUM(GD6:GD88)</f>
        <v>0</v>
      </c>
      <c r="GE130" s="198">
        <f>SUM(GE6:GE88)</f>
        <v>0</v>
      </c>
      <c r="GF130" s="198">
        <f>SUM(GF6:GF88)</f>
        <v>0</v>
      </c>
      <c r="GG130" s="219">
        <f>SUM(GG90:GG124)</f>
        <v>0</v>
      </c>
      <c r="GL130" s="880" t="str">
        <f>Language!$E$245</f>
        <v>Number:</v>
      </c>
      <c r="GM130" s="881"/>
      <c r="GN130" s="882"/>
      <c r="GO130" s="198">
        <f>SUM(GO126:GO128)</f>
        <v>0</v>
      </c>
      <c r="GP130" s="198">
        <f>SUM(GP6:GP88)</f>
        <v>0</v>
      </c>
      <c r="GQ130" s="198">
        <f>SUM(GQ6:GQ88)</f>
        <v>0</v>
      </c>
      <c r="GR130" s="198">
        <f>SUM(GR6:GR88)</f>
        <v>0</v>
      </c>
      <c r="GS130" s="198">
        <f>SUM(GS6:GS88)</f>
        <v>0</v>
      </c>
      <c r="GT130" s="219">
        <f>SUM(GT90:GT124)</f>
        <v>0</v>
      </c>
      <c r="GY130" s="880" t="str">
        <f>Language!$E$245</f>
        <v>Number:</v>
      </c>
      <c r="GZ130" s="881"/>
      <c r="HA130" s="882"/>
      <c r="HB130" s="198">
        <f>SUM(HB126:HB128)</f>
        <v>0</v>
      </c>
      <c r="HC130" s="198">
        <f>SUM(HC6:HC88)</f>
        <v>0</v>
      </c>
      <c r="HD130" s="198">
        <f>SUM(HD6:HD88)</f>
        <v>0</v>
      </c>
      <c r="HE130" s="198">
        <f>SUM(HE6:HE88)</f>
        <v>0</v>
      </c>
      <c r="HF130" s="198">
        <f>SUM(HF6:HF88)</f>
        <v>0</v>
      </c>
      <c r="HG130" s="219">
        <f>SUM(HG90:HG124)</f>
        <v>0</v>
      </c>
      <c r="HL130" s="880" t="str">
        <f>Language!$E$245</f>
        <v>Number:</v>
      </c>
      <c r="HM130" s="881"/>
      <c r="HN130" s="882"/>
      <c r="HO130" s="198">
        <f>SUM(HO126:HO128)</f>
        <v>0</v>
      </c>
      <c r="HP130" s="198">
        <f>SUM(HP6:HP88)</f>
        <v>0</v>
      </c>
      <c r="HQ130" s="198">
        <f>SUM(HQ6:HQ88)</f>
        <v>0</v>
      </c>
      <c r="HR130" s="198">
        <f>SUM(HR6:HR88)</f>
        <v>0</v>
      </c>
      <c r="HS130" s="198">
        <f>SUM(HS6:HS88)</f>
        <v>0</v>
      </c>
      <c r="HT130" s="219">
        <f>SUM(HT90:HT124)</f>
        <v>0</v>
      </c>
      <c r="HY130" s="880" t="str">
        <f>Language!$E$245</f>
        <v>Number:</v>
      </c>
      <c r="HZ130" s="881"/>
      <c r="IA130" s="882"/>
      <c r="IB130" s="198">
        <f>SUM(IB126:IB128)</f>
        <v>0</v>
      </c>
      <c r="IC130" s="198">
        <f>SUM(IC6:IC88)</f>
        <v>0</v>
      </c>
      <c r="ID130" s="198">
        <f>SUM(ID6:ID88)</f>
        <v>0</v>
      </c>
      <c r="IE130" s="198">
        <f>SUM(IE6:IE88)</f>
        <v>0</v>
      </c>
      <c r="IF130" s="198">
        <f>SUM(IF6:IF88)</f>
        <v>0</v>
      </c>
      <c r="IG130" s="219">
        <f>SUM(IG90:IG124)</f>
        <v>0</v>
      </c>
      <c r="IL130" s="880" t="str">
        <f>Language!$E$245</f>
        <v>Number:</v>
      </c>
      <c r="IM130" s="881"/>
      <c r="IN130" s="882"/>
      <c r="IO130" s="198">
        <f>SUM(IO126:IO128)</f>
        <v>0</v>
      </c>
      <c r="IP130" s="198">
        <f>SUM(IP6:IP88)</f>
        <v>0</v>
      </c>
      <c r="IQ130" s="198">
        <f>SUM(IQ6:IQ88)</f>
        <v>0</v>
      </c>
      <c r="IR130" s="198">
        <f>SUM(IR6:IR88)</f>
        <v>0</v>
      </c>
      <c r="IS130" s="198">
        <f>SUM(IS6:IS88)</f>
        <v>0</v>
      </c>
      <c r="IT130" s="219">
        <f>SUM(IT90:IT124)</f>
        <v>0</v>
      </c>
      <c r="IY130" s="880" t="str">
        <f>Language!$E$245</f>
        <v>Number:</v>
      </c>
      <c r="IZ130" s="881"/>
      <c r="JA130" s="882"/>
      <c r="JB130" s="198">
        <f>SUM(JB126:JB128)</f>
        <v>0</v>
      </c>
      <c r="JC130" s="198">
        <f>SUM(JC6:JC88)</f>
        <v>0</v>
      </c>
      <c r="JD130" s="198">
        <f>SUM(JD6:JD88)</f>
        <v>0</v>
      </c>
      <c r="JE130" s="198">
        <f>SUM(JE6:JE88)</f>
        <v>0</v>
      </c>
      <c r="JF130" s="198">
        <f>SUM(JF6:JF88)</f>
        <v>0</v>
      </c>
      <c r="JG130" s="219">
        <f>SUM(JG90:JG124)</f>
        <v>0</v>
      </c>
      <c r="JL130" s="880" t="str">
        <f>Language!$E$245</f>
        <v>Number:</v>
      </c>
      <c r="JM130" s="881"/>
      <c r="JN130" s="882"/>
      <c r="JO130" s="198">
        <f>SUM(JO126:JO128)</f>
        <v>0</v>
      </c>
      <c r="JP130" s="198">
        <f>SUM(JP6:JP88)</f>
        <v>0</v>
      </c>
      <c r="JQ130" s="198">
        <f>SUM(JQ6:JQ88)</f>
        <v>0</v>
      </c>
      <c r="JR130" s="198">
        <f>SUM(JR6:JR88)</f>
        <v>0</v>
      </c>
      <c r="JS130" s="198">
        <f>SUM(JS6:JS88)</f>
        <v>0</v>
      </c>
      <c r="JT130" s="219">
        <f>SUM(JT90:JT124)</f>
        <v>0</v>
      </c>
      <c r="JY130" s="880" t="str">
        <f>Language!$E$245</f>
        <v>Number:</v>
      </c>
      <c r="JZ130" s="881"/>
      <c r="KA130" s="882"/>
      <c r="KB130" s="198">
        <f>SUM(KB126:KB128)</f>
        <v>0</v>
      </c>
      <c r="KC130" s="198">
        <f>SUM(KC6:KC88)</f>
        <v>0</v>
      </c>
      <c r="KD130" s="198">
        <f>SUM(KD6:KD88)</f>
        <v>0</v>
      </c>
      <c r="KE130" s="198">
        <f>SUM(KE6:KE88)</f>
        <v>0</v>
      </c>
      <c r="KF130" s="198">
        <f>SUM(KF6:KF88)</f>
        <v>0</v>
      </c>
      <c r="KG130" s="219">
        <f>SUM(KG90:KG124)</f>
        <v>0</v>
      </c>
      <c r="KL130" s="880" t="str">
        <f>Language!$E$245</f>
        <v>Number:</v>
      </c>
      <c r="KM130" s="881"/>
      <c r="KN130" s="882"/>
      <c r="KO130" s="198">
        <f>SUM(KO126:KO128)</f>
        <v>0</v>
      </c>
      <c r="KP130" s="198">
        <f>SUM(KP6:KP88)</f>
        <v>0</v>
      </c>
      <c r="KQ130" s="198">
        <f>SUM(KQ6:KQ88)</f>
        <v>0</v>
      </c>
      <c r="KR130" s="198">
        <f>SUM(KR6:KR88)</f>
        <v>0</v>
      </c>
      <c r="KS130" s="198">
        <f>SUM(KS6:KS88)</f>
        <v>0</v>
      </c>
      <c r="KT130" s="219">
        <f>SUM(KT90:KT124)</f>
        <v>0</v>
      </c>
      <c r="KY130" s="880" t="str">
        <f>Language!$E$245</f>
        <v>Number:</v>
      </c>
      <c r="KZ130" s="881"/>
      <c r="LA130" s="882"/>
      <c r="LB130" s="198">
        <f>SUM(LB126:LB128)</f>
        <v>0</v>
      </c>
      <c r="LC130" s="198">
        <f>SUM(LC6:LC88)</f>
        <v>0</v>
      </c>
      <c r="LD130" s="198">
        <f>SUM(LD6:LD88)</f>
        <v>0</v>
      </c>
      <c r="LE130" s="198">
        <f>SUM(LE6:LE88)</f>
        <v>0</v>
      </c>
      <c r="LF130" s="198">
        <f>SUM(LF6:LF88)</f>
        <v>0</v>
      </c>
      <c r="LG130" s="219">
        <f>SUM(LG90:LG124)</f>
        <v>0</v>
      </c>
      <c r="LL130" s="880" t="str">
        <f>Language!$E$245</f>
        <v>Number:</v>
      </c>
      <c r="LM130" s="881"/>
      <c r="LN130" s="882"/>
      <c r="LO130" s="198">
        <f>SUM(LO126:LO128)</f>
        <v>0</v>
      </c>
      <c r="LP130" s="198">
        <f>SUM(LP6:LP88)</f>
        <v>0</v>
      </c>
      <c r="LQ130" s="198">
        <f>SUM(LQ6:LQ88)</f>
        <v>0</v>
      </c>
      <c r="LR130" s="198">
        <f>SUM(LR6:LR88)</f>
        <v>0</v>
      </c>
      <c r="LS130" s="198">
        <f>SUM(LS6:LS88)</f>
        <v>0</v>
      </c>
      <c r="LT130" s="219">
        <f>SUM(LT90:LT124)</f>
        <v>0</v>
      </c>
      <c r="LY130" s="880" t="str">
        <f>Language!$E$245</f>
        <v>Number:</v>
      </c>
      <c r="LZ130" s="881"/>
      <c r="MA130" s="882"/>
      <c r="MB130" s="198">
        <f>SUM(MB126:MB128)</f>
        <v>0</v>
      </c>
      <c r="MC130" s="198">
        <f>SUM(MC6:MC88)</f>
        <v>0</v>
      </c>
      <c r="MD130" s="198">
        <f>SUM(MD6:MD88)</f>
        <v>0</v>
      </c>
      <c r="ME130" s="198">
        <f>SUM(ME6:ME88)</f>
        <v>0</v>
      </c>
      <c r="MF130" s="198">
        <f>SUM(MF6:MF88)</f>
        <v>0</v>
      </c>
      <c r="MG130" s="219">
        <f>SUM(MG90:MG124)</f>
        <v>0</v>
      </c>
    </row>
    <row r="131" spans="2:345" ht="16.2" thickBot="1">
      <c r="L131" s="874" t="str">
        <f>Language!$E$207</f>
        <v>Points:</v>
      </c>
      <c r="M131" s="875"/>
      <c r="N131" s="876"/>
      <c r="O131" s="225">
        <f>O130*PrSettings!$F$9</f>
        <v>0</v>
      </c>
      <c r="P131" s="225">
        <f>P130*PrSettings!$F$4</f>
        <v>0</v>
      </c>
      <c r="Q131" s="225">
        <f>Q130*PrSettings!$F$5</f>
        <v>0</v>
      </c>
      <c r="R131" s="225">
        <f>R130*PrSettings!$F$6</f>
        <v>0</v>
      </c>
      <c r="S131" s="225">
        <f>S130*PrSettings!$F$7</f>
        <v>0</v>
      </c>
      <c r="T131" s="226">
        <f>T130*PrSettings!$F$8</f>
        <v>0</v>
      </c>
      <c r="Y131" s="874" t="str">
        <f>Language!$E$207</f>
        <v>Points:</v>
      </c>
      <c r="Z131" s="875"/>
      <c r="AA131" s="876"/>
      <c r="AB131" s="225">
        <f>AB130*PrSettings!$F$9</f>
        <v>0</v>
      </c>
      <c r="AC131" s="225">
        <f>AC130*PrSettings!$F$4</f>
        <v>0</v>
      </c>
      <c r="AD131" s="225">
        <f>AD130*PrSettings!$F$5</f>
        <v>0</v>
      </c>
      <c r="AE131" s="225">
        <f>AE130*PrSettings!$F$6</f>
        <v>0</v>
      </c>
      <c r="AF131" s="225">
        <f>AF130*PrSettings!$F$7</f>
        <v>0</v>
      </c>
      <c r="AG131" s="226">
        <f>AG130*PrSettings!$F$8</f>
        <v>0</v>
      </c>
      <c r="AL131" s="874" t="str">
        <f>Language!$E$207</f>
        <v>Points:</v>
      </c>
      <c r="AM131" s="875"/>
      <c r="AN131" s="876"/>
      <c r="AO131" s="225">
        <f>AO130*PrSettings!$F$9</f>
        <v>0</v>
      </c>
      <c r="AP131" s="225">
        <f>AP130*PrSettings!$F$4</f>
        <v>0</v>
      </c>
      <c r="AQ131" s="225">
        <f>AQ130*PrSettings!$F$5</f>
        <v>0</v>
      </c>
      <c r="AR131" s="225">
        <f>AR130*PrSettings!$F$6</f>
        <v>0</v>
      </c>
      <c r="AS131" s="225">
        <f>AS130*PrSettings!$F$7</f>
        <v>0</v>
      </c>
      <c r="AT131" s="226">
        <f>AT130*PrSettings!$F$8</f>
        <v>0</v>
      </c>
      <c r="AY131" s="874" t="str">
        <f>Language!$E$207</f>
        <v>Points:</v>
      </c>
      <c r="AZ131" s="875"/>
      <c r="BA131" s="876"/>
      <c r="BB131" s="225">
        <f>BB130*PrSettings!$F$9</f>
        <v>0</v>
      </c>
      <c r="BC131" s="225">
        <f>BC130*PrSettings!$F$4</f>
        <v>0</v>
      </c>
      <c r="BD131" s="225">
        <f>BD130*PrSettings!$F$5</f>
        <v>0</v>
      </c>
      <c r="BE131" s="225">
        <f>BE130*PrSettings!$F$6</f>
        <v>0</v>
      </c>
      <c r="BF131" s="225">
        <f>BF130*PrSettings!$F$7</f>
        <v>0</v>
      </c>
      <c r="BG131" s="226">
        <f>BG130*PrSettings!$F$8</f>
        <v>0</v>
      </c>
      <c r="BL131" s="874" t="str">
        <f>Language!$E$207</f>
        <v>Points:</v>
      </c>
      <c r="BM131" s="875"/>
      <c r="BN131" s="876"/>
      <c r="BO131" s="225">
        <f>BO130*PrSettings!$F$9</f>
        <v>0</v>
      </c>
      <c r="BP131" s="225">
        <f>BP130*PrSettings!$F$4</f>
        <v>0</v>
      </c>
      <c r="BQ131" s="225">
        <f>BQ130*PrSettings!$F$5</f>
        <v>0</v>
      </c>
      <c r="BR131" s="225">
        <f>BR130*PrSettings!$F$6</f>
        <v>0</v>
      </c>
      <c r="BS131" s="225">
        <f>BS130*PrSettings!$F$7</f>
        <v>0</v>
      </c>
      <c r="BT131" s="226">
        <f>BT130*PrSettings!$F$8</f>
        <v>0</v>
      </c>
      <c r="BY131" s="874" t="str">
        <f>Language!$E$207</f>
        <v>Points:</v>
      </c>
      <c r="BZ131" s="875"/>
      <c r="CA131" s="876"/>
      <c r="CB131" s="225">
        <f>CB130*PrSettings!$F$9</f>
        <v>0</v>
      </c>
      <c r="CC131" s="225">
        <f>CC130*PrSettings!$F$4</f>
        <v>0</v>
      </c>
      <c r="CD131" s="225">
        <f>CD130*PrSettings!$F$5</f>
        <v>0</v>
      </c>
      <c r="CE131" s="225">
        <f>CE130*PrSettings!$F$6</f>
        <v>0</v>
      </c>
      <c r="CF131" s="225">
        <f>CF130*PrSettings!$F$7</f>
        <v>0</v>
      </c>
      <c r="CG131" s="226">
        <f>CG130*PrSettings!$F$8</f>
        <v>0</v>
      </c>
      <c r="CL131" s="874" t="str">
        <f>Language!$E$207</f>
        <v>Points:</v>
      </c>
      <c r="CM131" s="875"/>
      <c r="CN131" s="876"/>
      <c r="CO131" s="225">
        <f>CO130*PrSettings!$F$9</f>
        <v>0</v>
      </c>
      <c r="CP131" s="225">
        <f>CP130*PrSettings!$F$4</f>
        <v>0</v>
      </c>
      <c r="CQ131" s="225">
        <f>CQ130*PrSettings!$F$5</f>
        <v>0</v>
      </c>
      <c r="CR131" s="225">
        <f>CR130*PrSettings!$F$6</f>
        <v>0</v>
      </c>
      <c r="CS131" s="225">
        <f>CS130*PrSettings!$F$7</f>
        <v>0</v>
      </c>
      <c r="CT131" s="226">
        <f>CT130*PrSettings!$F$8</f>
        <v>0</v>
      </c>
      <c r="CY131" s="874" t="str">
        <f>Language!$E$207</f>
        <v>Points:</v>
      </c>
      <c r="CZ131" s="875"/>
      <c r="DA131" s="876"/>
      <c r="DB131" s="225">
        <f>DB130*PrSettings!$F$9</f>
        <v>0</v>
      </c>
      <c r="DC131" s="225">
        <f>DC130*PrSettings!$F$4</f>
        <v>0</v>
      </c>
      <c r="DD131" s="225">
        <f>DD130*PrSettings!$F$5</f>
        <v>0</v>
      </c>
      <c r="DE131" s="225">
        <f>DE130*PrSettings!$F$6</f>
        <v>0</v>
      </c>
      <c r="DF131" s="225">
        <f>DF130*PrSettings!$F$7</f>
        <v>0</v>
      </c>
      <c r="DG131" s="226">
        <f>DG130*PrSettings!$F$8</f>
        <v>0</v>
      </c>
      <c r="DL131" s="874" t="str">
        <f>Language!$E$207</f>
        <v>Points:</v>
      </c>
      <c r="DM131" s="875"/>
      <c r="DN131" s="876"/>
      <c r="DO131" s="225">
        <f>DO130*PrSettings!$F$9</f>
        <v>0</v>
      </c>
      <c r="DP131" s="225">
        <f>DP130*PrSettings!$F$4</f>
        <v>0</v>
      </c>
      <c r="DQ131" s="225">
        <f>DQ130*PrSettings!$F$5</f>
        <v>0</v>
      </c>
      <c r="DR131" s="225">
        <f>DR130*PrSettings!$F$6</f>
        <v>0</v>
      </c>
      <c r="DS131" s="225">
        <f>DS130*PrSettings!$F$7</f>
        <v>0</v>
      </c>
      <c r="DT131" s="226">
        <f>DT130*PrSettings!$F$8</f>
        <v>0</v>
      </c>
      <c r="DY131" s="874" t="str">
        <f>Language!$E$207</f>
        <v>Points:</v>
      </c>
      <c r="DZ131" s="875"/>
      <c r="EA131" s="876"/>
      <c r="EB131" s="225">
        <f>EB130*PrSettings!$F$9</f>
        <v>0</v>
      </c>
      <c r="EC131" s="225">
        <f>EC130*PrSettings!$F$4</f>
        <v>0</v>
      </c>
      <c r="ED131" s="225">
        <f>ED130*PrSettings!$F$5</f>
        <v>0</v>
      </c>
      <c r="EE131" s="225">
        <f>EE130*PrSettings!$F$6</f>
        <v>0</v>
      </c>
      <c r="EF131" s="225">
        <f>EF130*PrSettings!$F$7</f>
        <v>0</v>
      </c>
      <c r="EG131" s="226">
        <f>EG130*PrSettings!$F$8</f>
        <v>0</v>
      </c>
      <c r="EL131" s="874" t="str">
        <f>Language!$E$207</f>
        <v>Points:</v>
      </c>
      <c r="EM131" s="875"/>
      <c r="EN131" s="876"/>
      <c r="EO131" s="225">
        <f>EO130*PrSettings!$F$9</f>
        <v>0</v>
      </c>
      <c r="EP131" s="225">
        <f>EP130*PrSettings!$F$4</f>
        <v>0</v>
      </c>
      <c r="EQ131" s="225">
        <f>EQ130*PrSettings!$F$5</f>
        <v>0</v>
      </c>
      <c r="ER131" s="225">
        <f>ER130*PrSettings!$F$6</f>
        <v>0</v>
      </c>
      <c r="ES131" s="225">
        <f>ES130*PrSettings!$F$7</f>
        <v>0</v>
      </c>
      <c r="ET131" s="226">
        <f>ET130*PrSettings!$F$8</f>
        <v>0</v>
      </c>
      <c r="EY131" s="874" t="str">
        <f>Language!$E$207</f>
        <v>Points:</v>
      </c>
      <c r="EZ131" s="875"/>
      <c r="FA131" s="876"/>
      <c r="FB131" s="225">
        <f>FB130*PrSettings!$F$9</f>
        <v>0</v>
      </c>
      <c r="FC131" s="225">
        <f>FC130*PrSettings!$F$4</f>
        <v>0</v>
      </c>
      <c r="FD131" s="225">
        <f>FD130*PrSettings!$F$5</f>
        <v>0</v>
      </c>
      <c r="FE131" s="225">
        <f>FE130*PrSettings!$F$6</f>
        <v>0</v>
      </c>
      <c r="FF131" s="225">
        <f>FF130*PrSettings!$F$7</f>
        <v>0</v>
      </c>
      <c r="FG131" s="226">
        <f>FG130*PrSettings!$F$8</f>
        <v>0</v>
      </c>
      <c r="FL131" s="874" t="str">
        <f>Language!$E$207</f>
        <v>Points:</v>
      </c>
      <c r="FM131" s="875"/>
      <c r="FN131" s="876"/>
      <c r="FO131" s="225">
        <f>FO130*PrSettings!$F$9</f>
        <v>0</v>
      </c>
      <c r="FP131" s="225">
        <f>FP130*PrSettings!$F$4</f>
        <v>0</v>
      </c>
      <c r="FQ131" s="225">
        <f>FQ130*PrSettings!$F$5</f>
        <v>0</v>
      </c>
      <c r="FR131" s="225">
        <f>FR130*PrSettings!$F$6</f>
        <v>0</v>
      </c>
      <c r="FS131" s="225">
        <f>FS130*PrSettings!$F$7</f>
        <v>0</v>
      </c>
      <c r="FT131" s="226">
        <f>FT130*PrSettings!$F$8</f>
        <v>0</v>
      </c>
      <c r="FY131" s="874" t="str">
        <f>Language!$E$207</f>
        <v>Points:</v>
      </c>
      <c r="FZ131" s="875"/>
      <c r="GA131" s="876"/>
      <c r="GB131" s="225">
        <f>GB130*PrSettings!$F$9</f>
        <v>0</v>
      </c>
      <c r="GC131" s="225">
        <f>GC130*PrSettings!$F$4</f>
        <v>0</v>
      </c>
      <c r="GD131" s="225">
        <f>GD130*PrSettings!$F$5</f>
        <v>0</v>
      </c>
      <c r="GE131" s="225">
        <f>GE130*PrSettings!$F$6</f>
        <v>0</v>
      </c>
      <c r="GF131" s="225">
        <f>GF130*PrSettings!$F$7</f>
        <v>0</v>
      </c>
      <c r="GG131" s="226">
        <f>GG130*PrSettings!$F$8</f>
        <v>0</v>
      </c>
      <c r="GL131" s="874" t="str">
        <f>Language!$E$207</f>
        <v>Points:</v>
      </c>
      <c r="GM131" s="875"/>
      <c r="GN131" s="876"/>
      <c r="GO131" s="225">
        <f>GO130*PrSettings!$F$9</f>
        <v>0</v>
      </c>
      <c r="GP131" s="225">
        <f>GP130*PrSettings!$F$4</f>
        <v>0</v>
      </c>
      <c r="GQ131" s="225">
        <f>GQ130*PrSettings!$F$5</f>
        <v>0</v>
      </c>
      <c r="GR131" s="225">
        <f>GR130*PrSettings!$F$6</f>
        <v>0</v>
      </c>
      <c r="GS131" s="225">
        <f>GS130*PrSettings!$F$7</f>
        <v>0</v>
      </c>
      <c r="GT131" s="226">
        <f>GT130*PrSettings!$F$8</f>
        <v>0</v>
      </c>
      <c r="GY131" s="874" t="str">
        <f>Language!$E$207</f>
        <v>Points:</v>
      </c>
      <c r="GZ131" s="875"/>
      <c r="HA131" s="876"/>
      <c r="HB131" s="225">
        <f>HB130*PrSettings!$F$9</f>
        <v>0</v>
      </c>
      <c r="HC131" s="225">
        <f>HC130*PrSettings!$F$4</f>
        <v>0</v>
      </c>
      <c r="HD131" s="225">
        <f>HD130*PrSettings!$F$5</f>
        <v>0</v>
      </c>
      <c r="HE131" s="225">
        <f>HE130*PrSettings!$F$6</f>
        <v>0</v>
      </c>
      <c r="HF131" s="225">
        <f>HF130*PrSettings!$F$7</f>
        <v>0</v>
      </c>
      <c r="HG131" s="226">
        <f>HG130*PrSettings!$F$8</f>
        <v>0</v>
      </c>
      <c r="HL131" s="874" t="str">
        <f>Language!$E$207</f>
        <v>Points:</v>
      </c>
      <c r="HM131" s="875"/>
      <c r="HN131" s="876"/>
      <c r="HO131" s="225">
        <f>HO130*PrSettings!$F$9</f>
        <v>0</v>
      </c>
      <c r="HP131" s="225">
        <f>HP130*PrSettings!$F$4</f>
        <v>0</v>
      </c>
      <c r="HQ131" s="225">
        <f>HQ130*PrSettings!$F$5</f>
        <v>0</v>
      </c>
      <c r="HR131" s="225">
        <f>HR130*PrSettings!$F$6</f>
        <v>0</v>
      </c>
      <c r="HS131" s="225">
        <f>HS130*PrSettings!$F$7</f>
        <v>0</v>
      </c>
      <c r="HT131" s="226">
        <f>HT130*PrSettings!$F$8</f>
        <v>0</v>
      </c>
      <c r="HY131" s="874" t="str">
        <f>Language!$E$207</f>
        <v>Points:</v>
      </c>
      <c r="HZ131" s="875"/>
      <c r="IA131" s="876"/>
      <c r="IB131" s="225">
        <f>IB130*PrSettings!$F$9</f>
        <v>0</v>
      </c>
      <c r="IC131" s="225">
        <f>IC130*PrSettings!$F$4</f>
        <v>0</v>
      </c>
      <c r="ID131" s="225">
        <f>ID130*PrSettings!$F$5</f>
        <v>0</v>
      </c>
      <c r="IE131" s="225">
        <f>IE130*PrSettings!$F$6</f>
        <v>0</v>
      </c>
      <c r="IF131" s="225">
        <f>IF130*PrSettings!$F$7</f>
        <v>0</v>
      </c>
      <c r="IG131" s="226">
        <f>IG130*PrSettings!$F$8</f>
        <v>0</v>
      </c>
      <c r="IL131" s="874" t="str">
        <f>Language!$E$207</f>
        <v>Points:</v>
      </c>
      <c r="IM131" s="875"/>
      <c r="IN131" s="876"/>
      <c r="IO131" s="225">
        <f>IO130*PrSettings!$F$9</f>
        <v>0</v>
      </c>
      <c r="IP131" s="225">
        <f>IP130*PrSettings!$F$4</f>
        <v>0</v>
      </c>
      <c r="IQ131" s="225">
        <f>IQ130*PrSettings!$F$5</f>
        <v>0</v>
      </c>
      <c r="IR131" s="225">
        <f>IR130*PrSettings!$F$6</f>
        <v>0</v>
      </c>
      <c r="IS131" s="225">
        <f>IS130*PrSettings!$F$7</f>
        <v>0</v>
      </c>
      <c r="IT131" s="226">
        <f>IT130*PrSettings!$F$8</f>
        <v>0</v>
      </c>
      <c r="IY131" s="874" t="str">
        <f>Language!$E$207</f>
        <v>Points:</v>
      </c>
      <c r="IZ131" s="875"/>
      <c r="JA131" s="876"/>
      <c r="JB131" s="225">
        <f>JB130*PrSettings!$F$9</f>
        <v>0</v>
      </c>
      <c r="JC131" s="225">
        <f>JC130*PrSettings!$F$4</f>
        <v>0</v>
      </c>
      <c r="JD131" s="225">
        <f>JD130*PrSettings!$F$5</f>
        <v>0</v>
      </c>
      <c r="JE131" s="225">
        <f>JE130*PrSettings!$F$6</f>
        <v>0</v>
      </c>
      <c r="JF131" s="225">
        <f>JF130*PrSettings!$F$7</f>
        <v>0</v>
      </c>
      <c r="JG131" s="226">
        <f>JG130*PrSettings!$F$8</f>
        <v>0</v>
      </c>
      <c r="JL131" s="874" t="str">
        <f>Language!$E$207</f>
        <v>Points:</v>
      </c>
      <c r="JM131" s="875"/>
      <c r="JN131" s="876"/>
      <c r="JO131" s="225">
        <f>JO130*PrSettings!$F$9</f>
        <v>0</v>
      </c>
      <c r="JP131" s="225">
        <f>JP130*PrSettings!$F$4</f>
        <v>0</v>
      </c>
      <c r="JQ131" s="225">
        <f>JQ130*PrSettings!$F$5</f>
        <v>0</v>
      </c>
      <c r="JR131" s="225">
        <f>JR130*PrSettings!$F$6</f>
        <v>0</v>
      </c>
      <c r="JS131" s="225">
        <f>JS130*PrSettings!$F$7</f>
        <v>0</v>
      </c>
      <c r="JT131" s="226">
        <f>JT130*PrSettings!$F$8</f>
        <v>0</v>
      </c>
      <c r="JY131" s="874" t="str">
        <f>Language!$E$207</f>
        <v>Points:</v>
      </c>
      <c r="JZ131" s="875"/>
      <c r="KA131" s="876"/>
      <c r="KB131" s="225">
        <f>KB130*PrSettings!$F$9</f>
        <v>0</v>
      </c>
      <c r="KC131" s="225">
        <f>KC130*PrSettings!$F$4</f>
        <v>0</v>
      </c>
      <c r="KD131" s="225">
        <f>KD130*PrSettings!$F$5</f>
        <v>0</v>
      </c>
      <c r="KE131" s="225">
        <f>KE130*PrSettings!$F$6</f>
        <v>0</v>
      </c>
      <c r="KF131" s="225">
        <f>KF130*PrSettings!$F$7</f>
        <v>0</v>
      </c>
      <c r="KG131" s="226">
        <f>KG130*PrSettings!$F$8</f>
        <v>0</v>
      </c>
      <c r="KL131" s="874" t="str">
        <f>Language!$E$207</f>
        <v>Points:</v>
      </c>
      <c r="KM131" s="875"/>
      <c r="KN131" s="876"/>
      <c r="KO131" s="225">
        <f>KO130*PrSettings!$F$9</f>
        <v>0</v>
      </c>
      <c r="KP131" s="225">
        <f>KP130*PrSettings!$F$4</f>
        <v>0</v>
      </c>
      <c r="KQ131" s="225">
        <f>KQ130*PrSettings!$F$5</f>
        <v>0</v>
      </c>
      <c r="KR131" s="225">
        <f>KR130*PrSettings!$F$6</f>
        <v>0</v>
      </c>
      <c r="KS131" s="225">
        <f>KS130*PrSettings!$F$7</f>
        <v>0</v>
      </c>
      <c r="KT131" s="226">
        <f>KT130*PrSettings!$F$8</f>
        <v>0</v>
      </c>
      <c r="KY131" s="874" t="str">
        <f>Language!$E$207</f>
        <v>Points:</v>
      </c>
      <c r="KZ131" s="875"/>
      <c r="LA131" s="876"/>
      <c r="LB131" s="225">
        <f>LB130*PrSettings!$F$9</f>
        <v>0</v>
      </c>
      <c r="LC131" s="225">
        <f>LC130*PrSettings!$F$4</f>
        <v>0</v>
      </c>
      <c r="LD131" s="225">
        <f>LD130*PrSettings!$F$5</f>
        <v>0</v>
      </c>
      <c r="LE131" s="225">
        <f>LE130*PrSettings!$F$6</f>
        <v>0</v>
      </c>
      <c r="LF131" s="225">
        <f>LF130*PrSettings!$F$7</f>
        <v>0</v>
      </c>
      <c r="LG131" s="226">
        <f>LG130*PrSettings!$F$8</f>
        <v>0</v>
      </c>
      <c r="LL131" s="874" t="str">
        <f>Language!$E$207</f>
        <v>Points:</v>
      </c>
      <c r="LM131" s="875"/>
      <c r="LN131" s="876"/>
      <c r="LO131" s="225">
        <f>LO130*PrSettings!$F$9</f>
        <v>0</v>
      </c>
      <c r="LP131" s="225">
        <f>LP130*PrSettings!$F$4</f>
        <v>0</v>
      </c>
      <c r="LQ131" s="225">
        <f>LQ130*PrSettings!$F$5</f>
        <v>0</v>
      </c>
      <c r="LR131" s="225">
        <f>LR130*PrSettings!$F$6</f>
        <v>0</v>
      </c>
      <c r="LS131" s="225">
        <f>LS130*PrSettings!$F$7</f>
        <v>0</v>
      </c>
      <c r="LT131" s="226">
        <f>LT130*PrSettings!$F$8</f>
        <v>0</v>
      </c>
      <c r="LY131" s="874" t="str">
        <f>Language!$E$207</f>
        <v>Points:</v>
      </c>
      <c r="LZ131" s="875"/>
      <c r="MA131" s="876"/>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c r="L132" s="877" t="str">
        <f>Language!$E$208</f>
        <v>Sum:</v>
      </c>
      <c r="M132" s="878"/>
      <c r="N132" s="879"/>
      <c r="O132" s="871">
        <f>SUM(O131:T131)</f>
        <v>0</v>
      </c>
      <c r="P132" s="872"/>
      <c r="Q132" s="872"/>
      <c r="R132" s="872"/>
      <c r="S132" s="872"/>
      <c r="T132" s="873"/>
      <c r="Y132" s="877" t="str">
        <f>Language!$E$208</f>
        <v>Sum:</v>
      </c>
      <c r="Z132" s="878"/>
      <c r="AA132" s="879"/>
      <c r="AB132" s="871">
        <f>SUM(AB131:AG131)</f>
        <v>0</v>
      </c>
      <c r="AC132" s="872"/>
      <c r="AD132" s="872"/>
      <c r="AE132" s="872"/>
      <c r="AF132" s="872"/>
      <c r="AG132" s="873"/>
      <c r="AL132" s="877" t="str">
        <f>Language!$E$208</f>
        <v>Sum:</v>
      </c>
      <c r="AM132" s="878"/>
      <c r="AN132" s="879"/>
      <c r="AO132" s="871">
        <f>SUM(AO131:AT131)</f>
        <v>0</v>
      </c>
      <c r="AP132" s="872"/>
      <c r="AQ132" s="872"/>
      <c r="AR132" s="872"/>
      <c r="AS132" s="872"/>
      <c r="AT132" s="873"/>
      <c r="AY132" s="877" t="str">
        <f>Language!$E$208</f>
        <v>Sum:</v>
      </c>
      <c r="AZ132" s="878"/>
      <c r="BA132" s="879"/>
      <c r="BB132" s="871">
        <f>SUM(BB131:BG131)</f>
        <v>0</v>
      </c>
      <c r="BC132" s="872"/>
      <c r="BD132" s="872"/>
      <c r="BE132" s="872"/>
      <c r="BF132" s="872"/>
      <c r="BG132" s="873"/>
      <c r="BL132" s="877" t="str">
        <f>Language!$E$208</f>
        <v>Sum:</v>
      </c>
      <c r="BM132" s="878"/>
      <c r="BN132" s="879"/>
      <c r="BO132" s="871">
        <f>SUM(BO131:BT131)</f>
        <v>0</v>
      </c>
      <c r="BP132" s="872"/>
      <c r="BQ132" s="872"/>
      <c r="BR132" s="872"/>
      <c r="BS132" s="872"/>
      <c r="BT132" s="873"/>
      <c r="BY132" s="877" t="str">
        <f>Language!$E$208</f>
        <v>Sum:</v>
      </c>
      <c r="BZ132" s="878"/>
      <c r="CA132" s="879"/>
      <c r="CB132" s="871">
        <f>SUM(CB131:CG131)</f>
        <v>0</v>
      </c>
      <c r="CC132" s="872"/>
      <c r="CD132" s="872"/>
      <c r="CE132" s="872"/>
      <c r="CF132" s="872"/>
      <c r="CG132" s="873"/>
      <c r="CL132" s="877" t="str">
        <f>Language!$E$208</f>
        <v>Sum:</v>
      </c>
      <c r="CM132" s="878"/>
      <c r="CN132" s="879"/>
      <c r="CO132" s="871">
        <f>SUM(CO131:CT131)</f>
        <v>0</v>
      </c>
      <c r="CP132" s="872"/>
      <c r="CQ132" s="872"/>
      <c r="CR132" s="872"/>
      <c r="CS132" s="872"/>
      <c r="CT132" s="873"/>
      <c r="CY132" s="877" t="str">
        <f>Language!$E$208</f>
        <v>Sum:</v>
      </c>
      <c r="CZ132" s="878"/>
      <c r="DA132" s="879"/>
      <c r="DB132" s="871">
        <f>SUM(DB131:DG131)</f>
        <v>0</v>
      </c>
      <c r="DC132" s="872"/>
      <c r="DD132" s="872"/>
      <c r="DE132" s="872"/>
      <c r="DF132" s="872"/>
      <c r="DG132" s="873"/>
      <c r="DL132" s="877" t="str">
        <f>Language!$E$208</f>
        <v>Sum:</v>
      </c>
      <c r="DM132" s="878"/>
      <c r="DN132" s="879"/>
      <c r="DO132" s="871">
        <f>SUM(DO131:DT131)</f>
        <v>0</v>
      </c>
      <c r="DP132" s="872"/>
      <c r="DQ132" s="872"/>
      <c r="DR132" s="872"/>
      <c r="DS132" s="872"/>
      <c r="DT132" s="873"/>
      <c r="DY132" s="877" t="str">
        <f>Language!$E$208</f>
        <v>Sum:</v>
      </c>
      <c r="DZ132" s="878"/>
      <c r="EA132" s="879"/>
      <c r="EB132" s="871">
        <f>SUM(EB131:EG131)</f>
        <v>0</v>
      </c>
      <c r="EC132" s="872"/>
      <c r="ED132" s="872"/>
      <c r="EE132" s="872"/>
      <c r="EF132" s="872"/>
      <c r="EG132" s="873"/>
      <c r="EL132" s="877" t="str">
        <f>Language!$E$208</f>
        <v>Sum:</v>
      </c>
      <c r="EM132" s="878"/>
      <c r="EN132" s="879"/>
      <c r="EO132" s="871">
        <f>SUM(EO131:ET131)</f>
        <v>0</v>
      </c>
      <c r="EP132" s="872"/>
      <c r="EQ132" s="872"/>
      <c r="ER132" s="872"/>
      <c r="ES132" s="872"/>
      <c r="ET132" s="873"/>
      <c r="EY132" s="877" t="str">
        <f>Language!$E$208</f>
        <v>Sum:</v>
      </c>
      <c r="EZ132" s="878"/>
      <c r="FA132" s="879"/>
      <c r="FB132" s="871">
        <f>SUM(FB131:FG131)</f>
        <v>0</v>
      </c>
      <c r="FC132" s="872"/>
      <c r="FD132" s="872"/>
      <c r="FE132" s="872"/>
      <c r="FF132" s="872"/>
      <c r="FG132" s="873"/>
      <c r="FL132" s="877" t="str">
        <f>Language!$E$208</f>
        <v>Sum:</v>
      </c>
      <c r="FM132" s="878"/>
      <c r="FN132" s="879"/>
      <c r="FO132" s="871">
        <f>SUM(FO131:FT131)</f>
        <v>0</v>
      </c>
      <c r="FP132" s="872"/>
      <c r="FQ132" s="872"/>
      <c r="FR132" s="872"/>
      <c r="FS132" s="872"/>
      <c r="FT132" s="873"/>
      <c r="FY132" s="877" t="str">
        <f>Language!$E$208</f>
        <v>Sum:</v>
      </c>
      <c r="FZ132" s="878"/>
      <c r="GA132" s="879"/>
      <c r="GB132" s="871">
        <f>SUM(GB131:GG131)</f>
        <v>0</v>
      </c>
      <c r="GC132" s="872"/>
      <c r="GD132" s="872"/>
      <c r="GE132" s="872"/>
      <c r="GF132" s="872"/>
      <c r="GG132" s="873"/>
      <c r="GL132" s="877" t="str">
        <f>Language!$E$208</f>
        <v>Sum:</v>
      </c>
      <c r="GM132" s="878"/>
      <c r="GN132" s="879"/>
      <c r="GO132" s="871">
        <f>SUM(GO131:GT131)</f>
        <v>0</v>
      </c>
      <c r="GP132" s="872"/>
      <c r="GQ132" s="872"/>
      <c r="GR132" s="872"/>
      <c r="GS132" s="872"/>
      <c r="GT132" s="873"/>
      <c r="GY132" s="877" t="str">
        <f>Language!$E$208</f>
        <v>Sum:</v>
      </c>
      <c r="GZ132" s="878"/>
      <c r="HA132" s="879"/>
      <c r="HB132" s="871">
        <f>SUM(HB131:HG131)</f>
        <v>0</v>
      </c>
      <c r="HC132" s="872"/>
      <c r="HD132" s="872"/>
      <c r="HE132" s="872"/>
      <c r="HF132" s="872"/>
      <c r="HG132" s="873"/>
      <c r="HL132" s="877" t="str">
        <f>Language!$E$208</f>
        <v>Sum:</v>
      </c>
      <c r="HM132" s="878"/>
      <c r="HN132" s="879"/>
      <c r="HO132" s="871">
        <f>SUM(HO131:HT131)</f>
        <v>0</v>
      </c>
      <c r="HP132" s="872"/>
      <c r="HQ132" s="872"/>
      <c r="HR132" s="872"/>
      <c r="HS132" s="872"/>
      <c r="HT132" s="873"/>
      <c r="HY132" s="877" t="str">
        <f>Language!$E$208</f>
        <v>Sum:</v>
      </c>
      <c r="HZ132" s="878"/>
      <c r="IA132" s="879"/>
      <c r="IB132" s="871">
        <f>SUM(IB131:IG131)</f>
        <v>0</v>
      </c>
      <c r="IC132" s="872"/>
      <c r="ID132" s="872"/>
      <c r="IE132" s="872"/>
      <c r="IF132" s="872"/>
      <c r="IG132" s="873"/>
      <c r="IL132" s="877" t="str">
        <f>Language!$E$208</f>
        <v>Sum:</v>
      </c>
      <c r="IM132" s="878"/>
      <c r="IN132" s="879"/>
      <c r="IO132" s="871">
        <f>SUM(IO131:IT131)</f>
        <v>0</v>
      </c>
      <c r="IP132" s="872"/>
      <c r="IQ132" s="872"/>
      <c r="IR132" s="872"/>
      <c r="IS132" s="872"/>
      <c r="IT132" s="873"/>
      <c r="IY132" s="877" t="str">
        <f>Language!$E$208</f>
        <v>Sum:</v>
      </c>
      <c r="IZ132" s="878"/>
      <c r="JA132" s="879"/>
      <c r="JB132" s="871">
        <f>SUM(JB131:JG131)</f>
        <v>0</v>
      </c>
      <c r="JC132" s="872"/>
      <c r="JD132" s="872"/>
      <c r="JE132" s="872"/>
      <c r="JF132" s="872"/>
      <c r="JG132" s="873"/>
      <c r="JL132" s="877" t="str">
        <f>Language!$E$208</f>
        <v>Sum:</v>
      </c>
      <c r="JM132" s="878"/>
      <c r="JN132" s="879"/>
      <c r="JO132" s="871">
        <f>SUM(JO131:JT131)</f>
        <v>0</v>
      </c>
      <c r="JP132" s="872"/>
      <c r="JQ132" s="872"/>
      <c r="JR132" s="872"/>
      <c r="JS132" s="872"/>
      <c r="JT132" s="873"/>
      <c r="JY132" s="877" t="str">
        <f>Language!$E$208</f>
        <v>Sum:</v>
      </c>
      <c r="JZ132" s="878"/>
      <c r="KA132" s="879"/>
      <c r="KB132" s="871">
        <f>SUM(KB131:KG131)</f>
        <v>0</v>
      </c>
      <c r="KC132" s="872"/>
      <c r="KD132" s="872"/>
      <c r="KE132" s="872"/>
      <c r="KF132" s="872"/>
      <c r="KG132" s="873"/>
      <c r="KL132" s="877" t="str">
        <f>Language!$E$208</f>
        <v>Sum:</v>
      </c>
      <c r="KM132" s="878"/>
      <c r="KN132" s="879"/>
      <c r="KO132" s="871">
        <f>SUM(KO131:KT131)</f>
        <v>0</v>
      </c>
      <c r="KP132" s="872"/>
      <c r="KQ132" s="872"/>
      <c r="KR132" s="872"/>
      <c r="KS132" s="872"/>
      <c r="KT132" s="873"/>
      <c r="KY132" s="877" t="str">
        <f>Language!$E$208</f>
        <v>Sum:</v>
      </c>
      <c r="KZ132" s="878"/>
      <c r="LA132" s="879"/>
      <c r="LB132" s="871">
        <f>SUM(LB131:LG131)</f>
        <v>0</v>
      </c>
      <c r="LC132" s="872"/>
      <c r="LD132" s="872"/>
      <c r="LE132" s="872"/>
      <c r="LF132" s="872"/>
      <c r="LG132" s="873"/>
      <c r="LL132" s="877" t="str">
        <f>Language!$E$208</f>
        <v>Sum:</v>
      </c>
      <c r="LM132" s="878"/>
      <c r="LN132" s="879"/>
      <c r="LO132" s="871">
        <f>SUM(LO131:LT131)</f>
        <v>0</v>
      </c>
      <c r="LP132" s="872"/>
      <c r="LQ132" s="872"/>
      <c r="LR132" s="872"/>
      <c r="LS132" s="872"/>
      <c r="LT132" s="873"/>
      <c r="LY132" s="877" t="str">
        <f>Language!$E$208</f>
        <v>Sum:</v>
      </c>
      <c r="LZ132" s="878"/>
      <c r="MA132" s="879"/>
      <c r="MB132" s="871">
        <f>SUM(MB131:MG131)</f>
        <v>0</v>
      </c>
      <c r="MC132" s="872"/>
      <c r="MD132" s="872"/>
      <c r="ME132" s="872"/>
      <c r="MF132" s="872"/>
      <c r="MG132" s="873"/>
    </row>
    <row r="133" spans="2:345" ht="30.75" customHeight="1" thickTop="1"/>
    <row r="134" spans="2:345" ht="16.2" thickBot="1">
      <c r="B134" s="866" t="str">
        <f>Language!$E$221</f>
        <v>Hint</v>
      </c>
      <c r="C134" s="866"/>
      <c r="D134" s="866"/>
      <c r="E134" s="866"/>
      <c r="F134" s="866"/>
      <c r="G134" s="866"/>
      <c r="H134" s="866"/>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c r="B135" s="850" t="str">
        <f>Language!$E$230</f>
        <v>For example, to add ten more people, select columns HI through MG and copy them to the right. Finished.
(Remove sheet protection!)</v>
      </c>
      <c r="C135" s="851"/>
      <c r="D135" s="851"/>
      <c r="E135" s="851"/>
      <c r="F135" s="851"/>
      <c r="G135" s="851"/>
      <c r="H135" s="852"/>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c r="B136" s="853"/>
      <c r="C136" s="854"/>
      <c r="D136" s="854"/>
      <c r="E136" s="854"/>
      <c r="F136" s="854"/>
      <c r="G136" s="854"/>
      <c r="H136" s="855"/>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c r="B137" s="853"/>
      <c r="C137" s="854"/>
      <c r="D137" s="854"/>
      <c r="E137" s="854"/>
      <c r="F137" s="854"/>
      <c r="G137" s="854"/>
      <c r="H137" s="855"/>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c r="B138" s="853" t="str">
        <f>Language!$E$231</f>
        <v>To predict the teams in the KO round, enter the team numbers in the yellow fields.</v>
      </c>
      <c r="C138" s="854"/>
      <c r="D138" s="854"/>
      <c r="E138" s="854"/>
      <c r="F138" s="854"/>
      <c r="G138" s="854"/>
      <c r="H138" s="855"/>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c r="B139" s="853"/>
      <c r="C139" s="854"/>
      <c r="D139" s="854"/>
      <c r="E139" s="854"/>
      <c r="F139" s="854"/>
      <c r="G139" s="854"/>
      <c r="H139" s="855"/>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c r="B140" s="853"/>
      <c r="C140" s="854"/>
      <c r="D140" s="854"/>
      <c r="E140" s="854"/>
      <c r="F140" s="854"/>
      <c r="G140" s="854"/>
      <c r="H140" s="855"/>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c r="B141" s="853" t="str">
        <f>Language!$E$232</f>
        <v>The factors for the individual categories and other presettings can be selected on the 'PrSettings' worksheet.</v>
      </c>
      <c r="C141" s="854"/>
      <c r="D141" s="854"/>
      <c r="E141" s="854"/>
      <c r="F141" s="854"/>
      <c r="G141" s="854"/>
      <c r="H141" s="855"/>
    </row>
    <row r="142" spans="2:345">
      <c r="B142" s="853"/>
      <c r="C142" s="854"/>
      <c r="D142" s="854"/>
      <c r="E142" s="854"/>
      <c r="F142" s="854"/>
      <c r="G142" s="854"/>
      <c r="H142" s="855"/>
    </row>
    <row r="143" spans="2:345" ht="16.2" thickBot="1">
      <c r="B143" s="856"/>
      <c r="C143" s="857"/>
      <c r="D143" s="857"/>
      <c r="E143" s="857"/>
      <c r="F143" s="857"/>
      <c r="G143" s="857"/>
      <c r="H143" s="858"/>
    </row>
    <row r="144" spans="2:345" ht="16.2" thickTop="1">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4.4" zeroHeight="1"/>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c r="B1" s="883" t="str">
        <f>Language!$E$127</f>
        <v>Predictions Ranking</v>
      </c>
      <c r="C1" s="883"/>
      <c r="D1" s="883"/>
    </row>
    <row r="2" spans="2:13" ht="15" thickBot="1"/>
    <row r="3" spans="2:13" ht="15.6" thickTop="1" thickBot="1">
      <c r="B3" s="272"/>
      <c r="C3" s="273" t="str">
        <f>Language!$E$176</f>
        <v>Name</v>
      </c>
      <c r="D3" s="274" t="str">
        <f>Language!$E$135</f>
        <v>Total</v>
      </c>
      <c r="E3" s="275"/>
      <c r="F3" s="275"/>
      <c r="G3" s="276" t="s">
        <v>638</v>
      </c>
      <c r="H3" s="277" t="s">
        <v>403</v>
      </c>
      <c r="I3" s="274" t="s">
        <v>192</v>
      </c>
      <c r="J3" s="278" t="s">
        <v>638</v>
      </c>
      <c r="L3" s="19" t="s">
        <v>697</v>
      </c>
      <c r="M3">
        <v>9</v>
      </c>
    </row>
    <row r="4" spans="2:1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 thickBot="1">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4140625" defaultRowHeight="15.6"/>
  <cols>
    <col min="1" max="1" width="3.33203125" style="193" customWidth="1"/>
    <col min="2" max="2" width="4.6640625" style="193" customWidth="1"/>
    <col min="3" max="3" width="15.6640625" customWidth="1"/>
    <col min="4" max="4" width="4.6640625" customWidth="1"/>
    <col min="5" max="5" width="15.6640625" customWidth="1"/>
    <col min="6" max="7" width="4.6640625" style="19" customWidth="1"/>
    <col min="8" max="8" width="9.88671875" style="22" customWidth="1"/>
    <col min="9" max="9" width="4.6640625" style="22" customWidth="1"/>
    <col min="10" max="10" width="15.6640625" style="22" customWidth="1"/>
    <col min="11" max="11" width="4.6640625" style="22" customWidth="1"/>
    <col min="12" max="12" width="15.6640625" style="22" customWidth="1"/>
    <col min="13" max="14" width="4.6640625" style="22" customWidth="1"/>
    <col min="15" max="20" width="3.6640625" style="22" customWidth="1"/>
    <col min="22" max="22" width="4.6640625" style="22" customWidth="1"/>
    <col min="23" max="23" width="15.6640625" style="22" customWidth="1"/>
    <col min="24" max="24" width="4.6640625" style="22" customWidth="1"/>
    <col min="25" max="25" width="15.6640625" style="22" customWidth="1"/>
    <col min="26" max="27" width="4.6640625" style="22" customWidth="1"/>
    <col min="28" max="33" width="3.6640625" style="22" customWidth="1"/>
    <col min="35" max="35" width="4.6640625" style="22" customWidth="1"/>
    <col min="36" max="36" width="15.6640625" style="22" customWidth="1"/>
    <col min="37" max="37" width="4.6640625" style="22" customWidth="1"/>
    <col min="38" max="38" width="15.6640625" style="22" customWidth="1"/>
    <col min="39" max="40" width="4.6640625" style="22" customWidth="1"/>
    <col min="41" max="46" width="3.6640625" style="22" customWidth="1"/>
    <col min="48" max="48" width="4.6640625" style="22" customWidth="1"/>
    <col min="49" max="49" width="15.6640625" style="22" customWidth="1"/>
    <col min="50" max="50" width="4.6640625" style="22" customWidth="1"/>
    <col min="51" max="51" width="15.6640625" style="22" customWidth="1"/>
    <col min="52" max="53" width="4.6640625" style="22" customWidth="1"/>
    <col min="54" max="59" width="3.6640625" style="22" customWidth="1"/>
    <col min="61" max="61" width="4.6640625" style="22" customWidth="1"/>
    <col min="62" max="62" width="15.6640625" style="22" customWidth="1"/>
    <col min="63" max="63" width="4.6640625" style="22" customWidth="1"/>
    <col min="64" max="64" width="15.6640625" style="22" customWidth="1"/>
    <col min="65" max="66" width="4.6640625" style="22" customWidth="1"/>
    <col min="67" max="72" width="3.6640625" style="22" customWidth="1"/>
    <col min="74" max="74" width="4.6640625" style="22" customWidth="1"/>
    <col min="75" max="75" width="15.6640625" style="22" customWidth="1"/>
    <col min="76" max="76" width="4.6640625" style="22" customWidth="1"/>
    <col min="77" max="77" width="15.6640625" style="22" customWidth="1"/>
    <col min="78" max="79" width="4.6640625" style="22" customWidth="1"/>
    <col min="80" max="85" width="3.6640625" style="22" customWidth="1"/>
    <col min="87" max="87" width="4.6640625" style="22" customWidth="1"/>
    <col min="88" max="88" width="15.6640625" style="22" customWidth="1"/>
    <col min="89" max="89" width="4.6640625" style="22" customWidth="1"/>
    <col min="90" max="90" width="15.6640625" style="22" customWidth="1"/>
    <col min="91" max="92" width="4.6640625" style="22" customWidth="1"/>
    <col min="93" max="98" width="3.6640625" style="22" customWidth="1"/>
    <col min="100" max="100" width="4.6640625" style="22" customWidth="1"/>
    <col min="101" max="101" width="15.6640625" style="22" customWidth="1"/>
    <col min="102" max="102" width="4.6640625" style="22" customWidth="1"/>
    <col min="103" max="103" width="15.6640625" style="22" customWidth="1"/>
    <col min="104" max="105" width="4.6640625" style="22" customWidth="1"/>
    <col min="106" max="111" width="3.6640625" style="22" customWidth="1"/>
    <col min="113" max="113" width="4.6640625" style="22" customWidth="1"/>
    <col min="114" max="114" width="15.6640625" style="22" customWidth="1"/>
    <col min="115" max="115" width="4.6640625" style="22" customWidth="1"/>
    <col min="116" max="116" width="15.6640625" style="22" customWidth="1"/>
    <col min="117" max="118" width="4.6640625" style="22" customWidth="1"/>
    <col min="119" max="124" width="3.6640625" style="22" customWidth="1"/>
    <col min="126" max="126" width="4.6640625" style="22" customWidth="1"/>
    <col min="127" max="127" width="15.6640625" style="22" customWidth="1"/>
    <col min="128" max="128" width="4.6640625" style="22" customWidth="1"/>
    <col min="129" max="129" width="15.6640625" style="22" customWidth="1"/>
    <col min="130" max="131" width="4.6640625" style="22" customWidth="1"/>
    <col min="132" max="137" width="3.6640625" style="22" customWidth="1"/>
    <col min="139" max="139" width="4.6640625" style="22" customWidth="1"/>
    <col min="140" max="140" width="15.6640625" style="22" customWidth="1"/>
    <col min="141" max="141" width="4.6640625" style="22" customWidth="1"/>
    <col min="142" max="142" width="15.6640625" style="22" customWidth="1"/>
    <col min="143" max="144" width="4.6640625" style="22" customWidth="1"/>
    <col min="145" max="150" width="3.6640625" style="22" customWidth="1"/>
    <col min="152" max="152" width="4.6640625" style="22" customWidth="1"/>
    <col min="153" max="153" width="15.6640625" style="22" customWidth="1"/>
    <col min="154" max="154" width="4.6640625" style="22" customWidth="1"/>
    <col min="155" max="155" width="15.6640625" style="22" customWidth="1"/>
    <col min="156" max="157" width="4.6640625" style="22" customWidth="1"/>
    <col min="158" max="163" width="3.6640625" style="22" customWidth="1"/>
    <col min="165" max="165" width="4.6640625" style="22" customWidth="1"/>
    <col min="166" max="166" width="15.6640625" style="22" customWidth="1"/>
    <col min="167" max="167" width="4.6640625" style="22" customWidth="1"/>
    <col min="168" max="168" width="15.6640625" style="22" customWidth="1"/>
    <col min="169" max="170" width="4.6640625" style="22" customWidth="1"/>
    <col min="171" max="176" width="3.6640625" style="22" customWidth="1"/>
    <col min="178" max="178" width="4.6640625" style="22" customWidth="1"/>
    <col min="179" max="179" width="15.6640625" style="22" customWidth="1"/>
    <col min="180" max="180" width="4.6640625" style="22" customWidth="1"/>
    <col min="181" max="181" width="15.6640625" style="22" customWidth="1"/>
    <col min="182" max="183" width="4.6640625" style="22" customWidth="1"/>
    <col min="184" max="189" width="3.6640625" style="22" customWidth="1"/>
    <col min="191" max="191" width="4.6640625" style="22" customWidth="1"/>
    <col min="192" max="192" width="15.6640625" style="22" customWidth="1"/>
    <col min="193" max="193" width="4.6640625" style="22" customWidth="1"/>
    <col min="194" max="194" width="15.6640625" style="22" customWidth="1"/>
    <col min="195" max="196" width="4.6640625" style="22" customWidth="1"/>
    <col min="197" max="202" width="3.6640625" style="22" customWidth="1"/>
    <col min="204" max="204" width="4.6640625" style="22" customWidth="1"/>
    <col min="205" max="205" width="15.6640625" style="22" customWidth="1"/>
    <col min="206" max="206" width="4.6640625" style="22" customWidth="1"/>
    <col min="207" max="207" width="15.6640625" style="22" customWidth="1"/>
    <col min="208" max="209" width="4.6640625" style="22" customWidth="1"/>
    <col min="210" max="215" width="3.6640625" style="22" customWidth="1"/>
    <col min="217" max="217" width="4.6640625" style="22" customWidth="1"/>
    <col min="218" max="218" width="15.6640625" style="22" customWidth="1"/>
    <col min="219" max="219" width="4.6640625" style="22" customWidth="1"/>
    <col min="220" max="220" width="15.6640625" style="22" customWidth="1"/>
    <col min="221" max="222" width="4.6640625" style="22" customWidth="1"/>
    <col min="223" max="228" width="3.6640625" style="22" customWidth="1"/>
    <col min="230" max="230" width="4.6640625" style="22" customWidth="1"/>
    <col min="231" max="231" width="15.6640625" style="22" customWidth="1"/>
    <col min="232" max="232" width="4.6640625" style="22" customWidth="1"/>
    <col min="233" max="233" width="15.6640625" style="22" customWidth="1"/>
    <col min="234" max="235" width="4.6640625" style="22" customWidth="1"/>
    <col min="236" max="241" width="3.6640625" style="22" customWidth="1"/>
    <col min="243" max="243" width="4.6640625" style="22" customWidth="1"/>
    <col min="244" max="244" width="15.6640625" style="22" customWidth="1"/>
    <col min="245" max="245" width="4.6640625" style="22" customWidth="1"/>
    <col min="246" max="246" width="15.6640625" style="22" customWidth="1"/>
    <col min="247" max="248" width="4.6640625" style="22" customWidth="1"/>
    <col min="249" max="254" width="3.6640625" style="22" customWidth="1"/>
    <col min="256" max="256" width="4.6640625" style="22" customWidth="1"/>
    <col min="257" max="257" width="15.6640625" style="22" customWidth="1"/>
    <col min="258" max="258" width="4.6640625" style="22" customWidth="1"/>
    <col min="259" max="259" width="15.6640625" style="22" customWidth="1"/>
    <col min="260" max="261" width="4.6640625" style="22" customWidth="1"/>
    <col min="262" max="267" width="3.6640625" style="22" customWidth="1"/>
    <col min="269" max="269" width="4.6640625" style="22" customWidth="1"/>
    <col min="270" max="270" width="15.6640625" style="22" customWidth="1"/>
    <col min="271" max="271" width="4.6640625" style="22" customWidth="1"/>
    <col min="272" max="272" width="15.6640625" style="22" customWidth="1"/>
    <col min="273" max="274" width="4.6640625" style="22" customWidth="1"/>
    <col min="275" max="280" width="3.6640625" style="22" customWidth="1"/>
    <col min="282" max="282" width="4.6640625" style="22" customWidth="1"/>
    <col min="283" max="283" width="15.6640625" style="22" customWidth="1"/>
    <col min="284" max="284" width="4.6640625" style="22" customWidth="1"/>
    <col min="285" max="285" width="15.6640625" style="22" customWidth="1"/>
    <col min="286" max="287" width="4.6640625" style="22" customWidth="1"/>
    <col min="288" max="293" width="3.6640625" style="22" customWidth="1"/>
    <col min="295" max="295" width="4.6640625" style="22" customWidth="1"/>
    <col min="296" max="296" width="15.6640625" style="22" customWidth="1"/>
    <col min="297" max="297" width="4.6640625" style="22" customWidth="1"/>
    <col min="298" max="298" width="15.6640625" style="22" customWidth="1"/>
    <col min="299" max="300" width="4.6640625" style="22" customWidth="1"/>
    <col min="301" max="306" width="3.6640625" style="22" customWidth="1"/>
    <col min="308" max="308" width="4.6640625" style="22" customWidth="1"/>
    <col min="309" max="309" width="15.6640625" style="22" customWidth="1"/>
    <col min="310" max="310" width="4.6640625" style="22" customWidth="1"/>
    <col min="311" max="311" width="15.6640625" style="22" customWidth="1"/>
    <col min="312" max="313" width="4.6640625" style="22" customWidth="1"/>
    <col min="314" max="319" width="3.6640625" style="22" customWidth="1"/>
    <col min="321" max="321" width="4.6640625" style="22" customWidth="1"/>
    <col min="322" max="322" width="15.6640625" style="22" customWidth="1"/>
    <col min="323" max="323" width="4.6640625" style="22" customWidth="1"/>
    <col min="324" max="324" width="15.6640625" style="22" customWidth="1"/>
    <col min="325" max="326" width="4.6640625" style="22" customWidth="1"/>
    <col min="327" max="332" width="3.6640625" style="22" customWidth="1"/>
    <col min="334" max="334" width="4.6640625" style="22" customWidth="1"/>
    <col min="335" max="335" width="15.6640625" style="22" customWidth="1"/>
    <col min="336" max="336" width="4.6640625" style="22" customWidth="1"/>
    <col min="337" max="337" width="15.6640625" style="22" customWidth="1"/>
    <col min="338" max="339" width="4.6640625" style="22" customWidth="1"/>
    <col min="340" max="345" width="3.6640625" style="22" customWidth="1"/>
  </cols>
  <sheetData>
    <row r="1" spans="1:345" ht="28.8">
      <c r="B1" s="884" t="str">
        <f>Language!$E$204</f>
        <v>Predictions</v>
      </c>
      <c r="C1" s="884"/>
      <c r="D1" s="884"/>
      <c r="E1" s="884"/>
      <c r="F1" s="884"/>
      <c r="G1" s="884"/>
    </row>
    <row r="2" spans="1:345" ht="18.75" customHeight="1">
      <c r="A2" s="194"/>
      <c r="B2" s="194"/>
      <c r="C2" s="50"/>
      <c r="D2" s="50"/>
      <c r="E2" s="50"/>
      <c r="I2" s="885">
        <f>O130</f>
        <v>0</v>
      </c>
      <c r="J2" s="885"/>
      <c r="K2" s="885"/>
      <c r="L2" s="885"/>
      <c r="M2" s="885"/>
      <c r="N2" s="885"/>
      <c r="O2" s="885"/>
      <c r="P2" s="885"/>
      <c r="Q2" s="885"/>
      <c r="R2" s="885"/>
      <c r="S2" s="885"/>
      <c r="T2" s="885"/>
      <c r="V2" s="885">
        <f>AB130</f>
        <v>0</v>
      </c>
      <c r="W2" s="885"/>
      <c r="X2" s="885"/>
      <c r="Y2" s="885"/>
      <c r="Z2" s="885"/>
      <c r="AA2" s="885"/>
      <c r="AB2" s="885"/>
      <c r="AC2" s="885"/>
      <c r="AD2" s="885"/>
      <c r="AE2" s="885"/>
      <c r="AF2" s="885"/>
      <c r="AG2" s="885"/>
      <c r="AI2" s="885">
        <f>AO130</f>
        <v>0</v>
      </c>
      <c r="AJ2" s="885"/>
      <c r="AK2" s="885"/>
      <c r="AL2" s="885"/>
      <c r="AM2" s="885"/>
      <c r="AN2" s="885"/>
      <c r="AO2" s="885"/>
      <c r="AP2" s="885"/>
      <c r="AQ2" s="885"/>
      <c r="AR2" s="885"/>
      <c r="AS2" s="885"/>
      <c r="AT2" s="885"/>
      <c r="AV2" s="885">
        <f>BB130</f>
        <v>0</v>
      </c>
      <c r="AW2" s="885"/>
      <c r="AX2" s="885"/>
      <c r="AY2" s="885"/>
      <c r="AZ2" s="885"/>
      <c r="BA2" s="885"/>
      <c r="BB2" s="885"/>
      <c r="BC2" s="885"/>
      <c r="BD2" s="885"/>
      <c r="BE2" s="885"/>
      <c r="BF2" s="885"/>
      <c r="BG2" s="885"/>
      <c r="BI2" s="885">
        <f>BO130</f>
        <v>0</v>
      </c>
      <c r="BJ2" s="885"/>
      <c r="BK2" s="885"/>
      <c r="BL2" s="885"/>
      <c r="BM2" s="885"/>
      <c r="BN2" s="885"/>
      <c r="BO2" s="885"/>
      <c r="BP2" s="885"/>
      <c r="BQ2" s="885"/>
      <c r="BR2" s="885"/>
      <c r="BS2" s="885"/>
      <c r="BT2" s="885"/>
      <c r="BV2" s="885">
        <f>CB130</f>
        <v>0</v>
      </c>
      <c r="BW2" s="885"/>
      <c r="BX2" s="885"/>
      <c r="BY2" s="885"/>
      <c r="BZ2" s="885"/>
      <c r="CA2" s="885"/>
      <c r="CB2" s="885"/>
      <c r="CC2" s="885"/>
      <c r="CD2" s="885"/>
      <c r="CE2" s="885"/>
      <c r="CF2" s="885"/>
      <c r="CG2" s="885"/>
      <c r="CI2" s="885">
        <f>CO130</f>
        <v>0</v>
      </c>
      <c r="CJ2" s="885"/>
      <c r="CK2" s="885"/>
      <c r="CL2" s="885"/>
      <c r="CM2" s="885"/>
      <c r="CN2" s="885"/>
      <c r="CO2" s="885"/>
      <c r="CP2" s="885"/>
      <c r="CQ2" s="885"/>
      <c r="CR2" s="885"/>
      <c r="CS2" s="885"/>
      <c r="CT2" s="885"/>
      <c r="CV2" s="885">
        <f>DB130</f>
        <v>0</v>
      </c>
      <c r="CW2" s="885"/>
      <c r="CX2" s="885"/>
      <c r="CY2" s="885"/>
      <c r="CZ2" s="885"/>
      <c r="DA2" s="885"/>
      <c r="DB2" s="885"/>
      <c r="DC2" s="885"/>
      <c r="DD2" s="885"/>
      <c r="DE2" s="885"/>
      <c r="DF2" s="885"/>
      <c r="DG2" s="885"/>
      <c r="DI2" s="885">
        <f>DO130</f>
        <v>0</v>
      </c>
      <c r="DJ2" s="885"/>
      <c r="DK2" s="885"/>
      <c r="DL2" s="885"/>
      <c r="DM2" s="885"/>
      <c r="DN2" s="885"/>
      <c r="DO2" s="885"/>
      <c r="DP2" s="885"/>
      <c r="DQ2" s="885"/>
      <c r="DR2" s="885"/>
      <c r="DS2" s="885"/>
      <c r="DT2" s="885"/>
      <c r="DV2" s="885">
        <f>EB130</f>
        <v>0</v>
      </c>
      <c r="DW2" s="885"/>
      <c r="DX2" s="885"/>
      <c r="DY2" s="885"/>
      <c r="DZ2" s="885"/>
      <c r="EA2" s="885"/>
      <c r="EB2" s="885"/>
      <c r="EC2" s="885"/>
      <c r="ED2" s="885"/>
      <c r="EE2" s="885"/>
      <c r="EF2" s="885"/>
      <c r="EG2" s="885"/>
      <c r="EI2" s="885">
        <f>EO130</f>
        <v>0</v>
      </c>
      <c r="EJ2" s="885"/>
      <c r="EK2" s="885"/>
      <c r="EL2" s="885"/>
      <c r="EM2" s="885"/>
      <c r="EN2" s="885"/>
      <c r="EO2" s="885"/>
      <c r="EP2" s="885"/>
      <c r="EQ2" s="885"/>
      <c r="ER2" s="885"/>
      <c r="ES2" s="885"/>
      <c r="ET2" s="885"/>
      <c r="EV2" s="885">
        <f>FB130</f>
        <v>0</v>
      </c>
      <c r="EW2" s="885"/>
      <c r="EX2" s="885"/>
      <c r="EY2" s="885"/>
      <c r="EZ2" s="885"/>
      <c r="FA2" s="885"/>
      <c r="FB2" s="885"/>
      <c r="FC2" s="885"/>
      <c r="FD2" s="885"/>
      <c r="FE2" s="885"/>
      <c r="FF2" s="885"/>
      <c r="FG2" s="885"/>
      <c r="FI2" s="885">
        <f>FO130</f>
        <v>0</v>
      </c>
      <c r="FJ2" s="885"/>
      <c r="FK2" s="885"/>
      <c r="FL2" s="885"/>
      <c r="FM2" s="885"/>
      <c r="FN2" s="885"/>
      <c r="FO2" s="885"/>
      <c r="FP2" s="885"/>
      <c r="FQ2" s="885"/>
      <c r="FR2" s="885"/>
      <c r="FS2" s="885"/>
      <c r="FT2" s="885"/>
      <c r="FV2" s="885">
        <f>GB130</f>
        <v>0</v>
      </c>
      <c r="FW2" s="885"/>
      <c r="FX2" s="885"/>
      <c r="FY2" s="885"/>
      <c r="FZ2" s="885"/>
      <c r="GA2" s="885"/>
      <c r="GB2" s="885"/>
      <c r="GC2" s="885"/>
      <c r="GD2" s="885"/>
      <c r="GE2" s="885"/>
      <c r="GF2" s="885"/>
      <c r="GG2" s="885"/>
      <c r="GI2" s="885">
        <f>GO130</f>
        <v>0</v>
      </c>
      <c r="GJ2" s="885"/>
      <c r="GK2" s="885"/>
      <c r="GL2" s="885"/>
      <c r="GM2" s="885"/>
      <c r="GN2" s="885"/>
      <c r="GO2" s="885"/>
      <c r="GP2" s="885"/>
      <c r="GQ2" s="885"/>
      <c r="GR2" s="885"/>
      <c r="GS2" s="885"/>
      <c r="GT2" s="885"/>
      <c r="GV2" s="885">
        <f>HB130</f>
        <v>0</v>
      </c>
      <c r="GW2" s="885"/>
      <c r="GX2" s="885"/>
      <c r="GY2" s="885"/>
      <c r="GZ2" s="885"/>
      <c r="HA2" s="885"/>
      <c r="HB2" s="885"/>
      <c r="HC2" s="885"/>
      <c r="HD2" s="885"/>
      <c r="HE2" s="885"/>
      <c r="HF2" s="885"/>
      <c r="HG2" s="885"/>
      <c r="HI2" s="885">
        <f>HO130</f>
        <v>0</v>
      </c>
      <c r="HJ2" s="885"/>
      <c r="HK2" s="885"/>
      <c r="HL2" s="885"/>
      <c r="HM2" s="885"/>
      <c r="HN2" s="885"/>
      <c r="HO2" s="885"/>
      <c r="HP2" s="885"/>
      <c r="HQ2" s="885"/>
      <c r="HR2" s="885"/>
      <c r="HS2" s="885"/>
      <c r="HT2" s="885"/>
      <c r="HV2" s="885">
        <f>IB130</f>
        <v>0</v>
      </c>
      <c r="HW2" s="885"/>
      <c r="HX2" s="885"/>
      <c r="HY2" s="885"/>
      <c r="HZ2" s="885"/>
      <c r="IA2" s="885"/>
      <c r="IB2" s="885"/>
      <c r="IC2" s="885"/>
      <c r="ID2" s="885"/>
      <c r="IE2" s="885"/>
      <c r="IF2" s="885"/>
      <c r="IG2" s="885"/>
      <c r="II2" s="885">
        <f>IO130</f>
        <v>0</v>
      </c>
      <c r="IJ2" s="885"/>
      <c r="IK2" s="885"/>
      <c r="IL2" s="885"/>
      <c r="IM2" s="885"/>
      <c r="IN2" s="885"/>
      <c r="IO2" s="885"/>
      <c r="IP2" s="885"/>
      <c r="IQ2" s="885"/>
      <c r="IR2" s="885"/>
      <c r="IS2" s="885"/>
      <c r="IT2" s="885"/>
      <c r="IV2" s="885">
        <f>JB130</f>
        <v>0</v>
      </c>
      <c r="IW2" s="885"/>
      <c r="IX2" s="885"/>
      <c r="IY2" s="885"/>
      <c r="IZ2" s="885"/>
      <c r="JA2" s="885"/>
      <c r="JB2" s="885"/>
      <c r="JC2" s="885"/>
      <c r="JD2" s="885"/>
      <c r="JE2" s="885"/>
      <c r="JF2" s="885"/>
      <c r="JG2" s="885"/>
      <c r="JI2" s="885">
        <f>JO130</f>
        <v>0</v>
      </c>
      <c r="JJ2" s="885"/>
      <c r="JK2" s="885"/>
      <c r="JL2" s="885"/>
      <c r="JM2" s="885"/>
      <c r="JN2" s="885"/>
      <c r="JO2" s="885"/>
      <c r="JP2" s="885"/>
      <c r="JQ2" s="885"/>
      <c r="JR2" s="885"/>
      <c r="JS2" s="885"/>
      <c r="JT2" s="885"/>
      <c r="JV2" s="885">
        <f>KB130</f>
        <v>0</v>
      </c>
      <c r="JW2" s="885"/>
      <c r="JX2" s="885"/>
      <c r="JY2" s="885"/>
      <c r="JZ2" s="885"/>
      <c r="KA2" s="885"/>
      <c r="KB2" s="885"/>
      <c r="KC2" s="885"/>
      <c r="KD2" s="885"/>
      <c r="KE2" s="885"/>
      <c r="KF2" s="885"/>
      <c r="KG2" s="885"/>
      <c r="KI2" s="885">
        <f>KO130</f>
        <v>0</v>
      </c>
      <c r="KJ2" s="885"/>
      <c r="KK2" s="885"/>
      <c r="KL2" s="885"/>
      <c r="KM2" s="885"/>
      <c r="KN2" s="885"/>
      <c r="KO2" s="885"/>
      <c r="KP2" s="885"/>
      <c r="KQ2" s="885"/>
      <c r="KR2" s="885"/>
      <c r="KS2" s="885"/>
      <c r="KT2" s="885"/>
      <c r="KV2" s="885">
        <f>LB130</f>
        <v>0</v>
      </c>
      <c r="KW2" s="885"/>
      <c r="KX2" s="885"/>
      <c r="KY2" s="885"/>
      <c r="KZ2" s="885"/>
      <c r="LA2" s="885"/>
      <c r="LB2" s="885"/>
      <c r="LC2" s="885"/>
      <c r="LD2" s="885"/>
      <c r="LE2" s="885"/>
      <c r="LF2" s="885"/>
      <c r="LG2" s="885"/>
      <c r="LI2" s="885">
        <f>LO130</f>
        <v>0</v>
      </c>
      <c r="LJ2" s="885"/>
      <c r="LK2" s="885"/>
      <c r="LL2" s="885"/>
      <c r="LM2" s="885"/>
      <c r="LN2" s="885"/>
      <c r="LO2" s="885"/>
      <c r="LP2" s="885"/>
      <c r="LQ2" s="885"/>
      <c r="LR2" s="885"/>
      <c r="LS2" s="885"/>
      <c r="LT2" s="885"/>
      <c r="LV2" s="885">
        <f>MB130</f>
        <v>0</v>
      </c>
      <c r="LW2" s="885"/>
      <c r="LX2" s="885"/>
      <c r="LY2" s="885"/>
      <c r="LZ2" s="885"/>
      <c r="MA2" s="885"/>
      <c r="MB2" s="885"/>
      <c r="MC2" s="885"/>
      <c r="MD2" s="885"/>
      <c r="ME2" s="885"/>
      <c r="MF2" s="885"/>
      <c r="MG2" s="885"/>
    </row>
    <row r="3" spans="1:345" ht="24.75" customHeight="1" thickBot="1">
      <c r="A3" s="194"/>
      <c r="B3" s="861" t="str">
        <f>Language!$E$205</f>
        <v>Correct Results</v>
      </c>
      <c r="C3" s="862"/>
      <c r="D3" s="862"/>
      <c r="E3" s="862"/>
      <c r="F3" s="862"/>
      <c r="G3" s="863"/>
      <c r="I3" s="889" t="s">
        <v>560</v>
      </c>
      <c r="J3" s="890"/>
      <c r="K3" s="890"/>
      <c r="L3" s="890"/>
      <c r="M3" s="890"/>
      <c r="N3" s="890"/>
      <c r="O3" s="890"/>
      <c r="P3" s="890"/>
      <c r="Q3" s="890"/>
      <c r="R3" s="890"/>
      <c r="S3" s="890"/>
      <c r="T3" s="891"/>
      <c r="V3" s="889" t="s">
        <v>1643</v>
      </c>
      <c r="W3" s="890"/>
      <c r="X3" s="890"/>
      <c r="Y3" s="890"/>
      <c r="Z3" s="890"/>
      <c r="AA3" s="890"/>
      <c r="AB3" s="890"/>
      <c r="AC3" s="890"/>
      <c r="AD3" s="890"/>
      <c r="AE3" s="890"/>
      <c r="AF3" s="890"/>
      <c r="AG3" s="891"/>
      <c r="AI3" s="889"/>
      <c r="AJ3" s="890"/>
      <c r="AK3" s="890"/>
      <c r="AL3" s="890"/>
      <c r="AM3" s="890"/>
      <c r="AN3" s="890"/>
      <c r="AO3" s="890"/>
      <c r="AP3" s="890"/>
      <c r="AQ3" s="890"/>
      <c r="AR3" s="890"/>
      <c r="AS3" s="890"/>
      <c r="AT3" s="891"/>
      <c r="AV3" s="889"/>
      <c r="AW3" s="890"/>
      <c r="AX3" s="890"/>
      <c r="AY3" s="890"/>
      <c r="AZ3" s="890"/>
      <c r="BA3" s="890"/>
      <c r="BB3" s="890"/>
      <c r="BC3" s="890"/>
      <c r="BD3" s="890"/>
      <c r="BE3" s="890"/>
      <c r="BF3" s="890"/>
      <c r="BG3" s="891"/>
      <c r="BI3" s="889"/>
      <c r="BJ3" s="890"/>
      <c r="BK3" s="890"/>
      <c r="BL3" s="890"/>
      <c r="BM3" s="890"/>
      <c r="BN3" s="890"/>
      <c r="BO3" s="890"/>
      <c r="BP3" s="890"/>
      <c r="BQ3" s="890"/>
      <c r="BR3" s="890"/>
      <c r="BS3" s="890"/>
      <c r="BT3" s="891"/>
      <c r="BV3" s="889"/>
      <c r="BW3" s="890"/>
      <c r="BX3" s="890"/>
      <c r="BY3" s="890"/>
      <c r="BZ3" s="890"/>
      <c r="CA3" s="890"/>
      <c r="CB3" s="890"/>
      <c r="CC3" s="890"/>
      <c r="CD3" s="890"/>
      <c r="CE3" s="890"/>
      <c r="CF3" s="890"/>
      <c r="CG3" s="891"/>
      <c r="CI3" s="889"/>
      <c r="CJ3" s="890"/>
      <c r="CK3" s="890"/>
      <c r="CL3" s="890"/>
      <c r="CM3" s="890"/>
      <c r="CN3" s="890"/>
      <c r="CO3" s="890"/>
      <c r="CP3" s="890"/>
      <c r="CQ3" s="890"/>
      <c r="CR3" s="890"/>
      <c r="CS3" s="890"/>
      <c r="CT3" s="891"/>
      <c r="CV3" s="889"/>
      <c r="CW3" s="890"/>
      <c r="CX3" s="890"/>
      <c r="CY3" s="890"/>
      <c r="CZ3" s="890"/>
      <c r="DA3" s="890"/>
      <c r="DB3" s="890"/>
      <c r="DC3" s="890"/>
      <c r="DD3" s="890"/>
      <c r="DE3" s="890"/>
      <c r="DF3" s="890"/>
      <c r="DG3" s="891"/>
      <c r="DI3" s="889"/>
      <c r="DJ3" s="890"/>
      <c r="DK3" s="890"/>
      <c r="DL3" s="890"/>
      <c r="DM3" s="890"/>
      <c r="DN3" s="890"/>
      <c r="DO3" s="890"/>
      <c r="DP3" s="890"/>
      <c r="DQ3" s="890"/>
      <c r="DR3" s="890"/>
      <c r="DS3" s="890"/>
      <c r="DT3" s="891"/>
      <c r="DV3" s="889"/>
      <c r="DW3" s="890"/>
      <c r="DX3" s="890"/>
      <c r="DY3" s="890"/>
      <c r="DZ3" s="890"/>
      <c r="EA3" s="890"/>
      <c r="EB3" s="890"/>
      <c r="EC3" s="890"/>
      <c r="ED3" s="890"/>
      <c r="EE3" s="890"/>
      <c r="EF3" s="890"/>
      <c r="EG3" s="891"/>
      <c r="EI3" s="889"/>
      <c r="EJ3" s="890"/>
      <c r="EK3" s="890"/>
      <c r="EL3" s="890"/>
      <c r="EM3" s="890"/>
      <c r="EN3" s="890"/>
      <c r="EO3" s="890"/>
      <c r="EP3" s="890"/>
      <c r="EQ3" s="890"/>
      <c r="ER3" s="890"/>
      <c r="ES3" s="890"/>
      <c r="ET3" s="891"/>
      <c r="EV3" s="889"/>
      <c r="EW3" s="890"/>
      <c r="EX3" s="890"/>
      <c r="EY3" s="890"/>
      <c r="EZ3" s="890"/>
      <c r="FA3" s="890"/>
      <c r="FB3" s="890"/>
      <c r="FC3" s="890"/>
      <c r="FD3" s="890"/>
      <c r="FE3" s="890"/>
      <c r="FF3" s="890"/>
      <c r="FG3" s="891"/>
      <c r="FI3" s="889"/>
      <c r="FJ3" s="890"/>
      <c r="FK3" s="890"/>
      <c r="FL3" s="890"/>
      <c r="FM3" s="890"/>
      <c r="FN3" s="890"/>
      <c r="FO3" s="890"/>
      <c r="FP3" s="890"/>
      <c r="FQ3" s="890"/>
      <c r="FR3" s="890"/>
      <c r="FS3" s="890"/>
      <c r="FT3" s="891"/>
      <c r="FV3" s="889"/>
      <c r="FW3" s="890"/>
      <c r="FX3" s="890"/>
      <c r="FY3" s="890"/>
      <c r="FZ3" s="890"/>
      <c r="GA3" s="890"/>
      <c r="GB3" s="890"/>
      <c r="GC3" s="890"/>
      <c r="GD3" s="890"/>
      <c r="GE3" s="890"/>
      <c r="GF3" s="890"/>
      <c r="GG3" s="891"/>
      <c r="GI3" s="889"/>
      <c r="GJ3" s="890"/>
      <c r="GK3" s="890"/>
      <c r="GL3" s="890"/>
      <c r="GM3" s="890"/>
      <c r="GN3" s="890"/>
      <c r="GO3" s="890"/>
      <c r="GP3" s="890"/>
      <c r="GQ3" s="890"/>
      <c r="GR3" s="890"/>
      <c r="GS3" s="890"/>
      <c r="GT3" s="891"/>
      <c r="GV3" s="889"/>
      <c r="GW3" s="890"/>
      <c r="GX3" s="890"/>
      <c r="GY3" s="890"/>
      <c r="GZ3" s="890"/>
      <c r="HA3" s="890"/>
      <c r="HB3" s="890"/>
      <c r="HC3" s="890"/>
      <c r="HD3" s="890"/>
      <c r="HE3" s="890"/>
      <c r="HF3" s="890"/>
      <c r="HG3" s="891"/>
      <c r="HI3" s="889"/>
      <c r="HJ3" s="890"/>
      <c r="HK3" s="890"/>
      <c r="HL3" s="890"/>
      <c r="HM3" s="890"/>
      <c r="HN3" s="890"/>
      <c r="HO3" s="890"/>
      <c r="HP3" s="890"/>
      <c r="HQ3" s="890"/>
      <c r="HR3" s="890"/>
      <c r="HS3" s="890"/>
      <c r="HT3" s="891"/>
      <c r="HV3" s="889"/>
      <c r="HW3" s="890"/>
      <c r="HX3" s="890"/>
      <c r="HY3" s="890"/>
      <c r="HZ3" s="890"/>
      <c r="IA3" s="890"/>
      <c r="IB3" s="890"/>
      <c r="IC3" s="890"/>
      <c r="ID3" s="890"/>
      <c r="IE3" s="890"/>
      <c r="IF3" s="890"/>
      <c r="IG3" s="891"/>
      <c r="II3" s="889"/>
      <c r="IJ3" s="890"/>
      <c r="IK3" s="890"/>
      <c r="IL3" s="890"/>
      <c r="IM3" s="890"/>
      <c r="IN3" s="890"/>
      <c r="IO3" s="890"/>
      <c r="IP3" s="890"/>
      <c r="IQ3" s="890"/>
      <c r="IR3" s="890"/>
      <c r="IS3" s="890"/>
      <c r="IT3" s="891"/>
      <c r="IV3" s="889"/>
      <c r="IW3" s="890"/>
      <c r="IX3" s="890"/>
      <c r="IY3" s="890"/>
      <c r="IZ3" s="890"/>
      <c r="JA3" s="890"/>
      <c r="JB3" s="890"/>
      <c r="JC3" s="890"/>
      <c r="JD3" s="890"/>
      <c r="JE3" s="890"/>
      <c r="JF3" s="890"/>
      <c r="JG3" s="891"/>
      <c r="JI3" s="889"/>
      <c r="JJ3" s="890"/>
      <c r="JK3" s="890"/>
      <c r="JL3" s="890"/>
      <c r="JM3" s="890"/>
      <c r="JN3" s="890"/>
      <c r="JO3" s="890"/>
      <c r="JP3" s="890"/>
      <c r="JQ3" s="890"/>
      <c r="JR3" s="890"/>
      <c r="JS3" s="890"/>
      <c r="JT3" s="891"/>
      <c r="JV3" s="889"/>
      <c r="JW3" s="890"/>
      <c r="JX3" s="890"/>
      <c r="JY3" s="890"/>
      <c r="JZ3" s="890"/>
      <c r="KA3" s="890"/>
      <c r="KB3" s="890"/>
      <c r="KC3" s="890"/>
      <c r="KD3" s="890"/>
      <c r="KE3" s="890"/>
      <c r="KF3" s="890"/>
      <c r="KG3" s="891"/>
      <c r="KI3" s="889"/>
      <c r="KJ3" s="890"/>
      <c r="KK3" s="890"/>
      <c r="KL3" s="890"/>
      <c r="KM3" s="890"/>
      <c r="KN3" s="890"/>
      <c r="KO3" s="890"/>
      <c r="KP3" s="890"/>
      <c r="KQ3" s="890"/>
      <c r="KR3" s="890"/>
      <c r="KS3" s="890"/>
      <c r="KT3" s="891"/>
      <c r="KV3" s="889"/>
      <c r="KW3" s="890"/>
      <c r="KX3" s="890"/>
      <c r="KY3" s="890"/>
      <c r="KZ3" s="890"/>
      <c r="LA3" s="890"/>
      <c r="LB3" s="890"/>
      <c r="LC3" s="890"/>
      <c r="LD3" s="890"/>
      <c r="LE3" s="890"/>
      <c r="LF3" s="890"/>
      <c r="LG3" s="891"/>
      <c r="LI3" s="889"/>
      <c r="LJ3" s="890"/>
      <c r="LK3" s="890"/>
      <c r="LL3" s="890"/>
      <c r="LM3" s="890"/>
      <c r="LN3" s="890"/>
      <c r="LO3" s="890"/>
      <c r="LP3" s="890"/>
      <c r="LQ3" s="890"/>
      <c r="LR3" s="890"/>
      <c r="LS3" s="890"/>
      <c r="LT3" s="891"/>
      <c r="LV3" s="889"/>
      <c r="LW3" s="890"/>
      <c r="LX3" s="890"/>
      <c r="LY3" s="890"/>
      <c r="LZ3" s="890"/>
      <c r="MA3" s="890"/>
      <c r="MB3" s="890"/>
      <c r="MC3" s="890"/>
      <c r="MD3" s="890"/>
      <c r="ME3" s="890"/>
      <c r="MF3" s="890"/>
      <c r="MG3" s="891"/>
    </row>
    <row r="4" spans="1:345" ht="40.5" customHeight="1" thickTop="1">
      <c r="A4" s="194"/>
      <c r="B4" s="214"/>
      <c r="C4" s="215"/>
      <c r="D4" s="215"/>
      <c r="E4" s="216"/>
      <c r="F4" s="864" t="str">
        <f>Language!$E$209</f>
        <v>Result</v>
      </c>
      <c r="G4" s="865"/>
      <c r="I4" s="222"/>
      <c r="J4" s="215"/>
      <c r="K4" s="215"/>
      <c r="L4" s="216"/>
      <c r="M4" s="860" t="str">
        <f>Language!$E$209</f>
        <v>Result</v>
      </c>
      <c r="N4" s="860"/>
      <c r="O4" s="217" t="str">
        <f>Language!$E$219</f>
        <v>Final</v>
      </c>
      <c r="P4" s="217" t="str">
        <f>Language!$E$210</f>
        <v>W/D/L</v>
      </c>
      <c r="Q4" s="217" t="str">
        <f>Language!$E$211</f>
        <v>GD</v>
      </c>
      <c r="R4" s="217" t="str">
        <f>Language!$E$212</f>
        <v>exact</v>
      </c>
      <c r="S4" s="217" t="str">
        <f>Language!$E$224</f>
        <v>many g.</v>
      </c>
      <c r="T4" s="218" t="str">
        <f>Language!$E$213</f>
        <v>teams</v>
      </c>
      <c r="V4" s="222"/>
      <c r="W4" s="215"/>
      <c r="X4" s="215"/>
      <c r="Y4" s="216"/>
      <c r="Z4" s="860" t="str">
        <f>Language!$E$209</f>
        <v>Result</v>
      </c>
      <c r="AA4" s="860"/>
      <c r="AB4" s="217" t="str">
        <f>Language!$E$219</f>
        <v>Final</v>
      </c>
      <c r="AC4" s="217" t="str">
        <f>Language!$E$210</f>
        <v>W/D/L</v>
      </c>
      <c r="AD4" s="217" t="str">
        <f>Language!$E$211</f>
        <v>GD</v>
      </c>
      <c r="AE4" s="217" t="str">
        <f>Language!$E$212</f>
        <v>exact</v>
      </c>
      <c r="AF4" s="217" t="str">
        <f>Language!$E$224</f>
        <v>many g.</v>
      </c>
      <c r="AG4" s="218" t="str">
        <f>Language!$E$213</f>
        <v>teams</v>
      </c>
      <c r="AI4" s="222"/>
      <c r="AJ4" s="215"/>
      <c r="AK4" s="215"/>
      <c r="AL4" s="216"/>
      <c r="AM4" s="860" t="str">
        <f>Language!$E$209</f>
        <v>Result</v>
      </c>
      <c r="AN4" s="860"/>
      <c r="AO4" s="217" t="str">
        <f>Language!$E$219</f>
        <v>Final</v>
      </c>
      <c r="AP4" s="217" t="str">
        <f>Language!$E$210</f>
        <v>W/D/L</v>
      </c>
      <c r="AQ4" s="217" t="str">
        <f>Language!$E$211</f>
        <v>GD</v>
      </c>
      <c r="AR4" s="217" t="str">
        <f>Language!$E$212</f>
        <v>exact</v>
      </c>
      <c r="AS4" s="217" t="str">
        <f>Language!$E$224</f>
        <v>many g.</v>
      </c>
      <c r="AT4" s="218" t="str">
        <f>Language!$E$213</f>
        <v>teams</v>
      </c>
      <c r="AV4" s="222"/>
      <c r="AW4" s="215"/>
      <c r="AX4" s="215"/>
      <c r="AY4" s="216"/>
      <c r="AZ4" s="860" t="str">
        <f>Language!$E$209</f>
        <v>Result</v>
      </c>
      <c r="BA4" s="860"/>
      <c r="BB4" s="217" t="str">
        <f>Language!$E$219</f>
        <v>Final</v>
      </c>
      <c r="BC4" s="217" t="str">
        <f>Language!$E$210</f>
        <v>W/D/L</v>
      </c>
      <c r="BD4" s="217" t="str">
        <f>Language!$E$211</f>
        <v>GD</v>
      </c>
      <c r="BE4" s="217" t="str">
        <f>Language!$E$212</f>
        <v>exact</v>
      </c>
      <c r="BF4" s="217" t="str">
        <f>Language!$E$224</f>
        <v>many g.</v>
      </c>
      <c r="BG4" s="218" t="str">
        <f>Language!$E$213</f>
        <v>teams</v>
      </c>
      <c r="BI4" s="222"/>
      <c r="BJ4" s="215"/>
      <c r="BK4" s="215"/>
      <c r="BL4" s="216"/>
      <c r="BM4" s="860" t="str">
        <f>Language!$E$209</f>
        <v>Result</v>
      </c>
      <c r="BN4" s="860"/>
      <c r="BO4" s="217" t="str">
        <f>Language!$E$219</f>
        <v>Final</v>
      </c>
      <c r="BP4" s="217" t="str">
        <f>Language!$E$210</f>
        <v>W/D/L</v>
      </c>
      <c r="BQ4" s="217" t="str">
        <f>Language!$E$211</f>
        <v>GD</v>
      </c>
      <c r="BR4" s="217" t="str">
        <f>Language!$E$212</f>
        <v>exact</v>
      </c>
      <c r="BS4" s="217" t="str">
        <f>Language!$E$224</f>
        <v>many g.</v>
      </c>
      <c r="BT4" s="218" t="str">
        <f>Language!$E$213</f>
        <v>teams</v>
      </c>
      <c r="BV4" s="222"/>
      <c r="BW4" s="215"/>
      <c r="BX4" s="215"/>
      <c r="BY4" s="216"/>
      <c r="BZ4" s="860" t="str">
        <f>Language!$E$209</f>
        <v>Result</v>
      </c>
      <c r="CA4" s="860"/>
      <c r="CB4" s="217" t="str">
        <f>Language!$E$219</f>
        <v>Final</v>
      </c>
      <c r="CC4" s="217" t="str">
        <f>Language!$E$210</f>
        <v>W/D/L</v>
      </c>
      <c r="CD4" s="217" t="str">
        <f>Language!$E$211</f>
        <v>GD</v>
      </c>
      <c r="CE4" s="217" t="str">
        <f>Language!$E$212</f>
        <v>exact</v>
      </c>
      <c r="CF4" s="217" t="str">
        <f>Language!$E$224</f>
        <v>many g.</v>
      </c>
      <c r="CG4" s="218" t="str">
        <f>Language!$E$213</f>
        <v>teams</v>
      </c>
      <c r="CI4" s="222"/>
      <c r="CJ4" s="215"/>
      <c r="CK4" s="215"/>
      <c r="CL4" s="216"/>
      <c r="CM4" s="860" t="str">
        <f>Language!$E$209</f>
        <v>Result</v>
      </c>
      <c r="CN4" s="860"/>
      <c r="CO4" s="217" t="str">
        <f>Language!$E$219</f>
        <v>Final</v>
      </c>
      <c r="CP4" s="217" t="str">
        <f>Language!$E$210</f>
        <v>W/D/L</v>
      </c>
      <c r="CQ4" s="217" t="str">
        <f>Language!$E$211</f>
        <v>GD</v>
      </c>
      <c r="CR4" s="217" t="str">
        <f>Language!$E$212</f>
        <v>exact</v>
      </c>
      <c r="CS4" s="217" t="str">
        <f>Language!$E$224</f>
        <v>many g.</v>
      </c>
      <c r="CT4" s="218" t="str">
        <f>Language!$E$213</f>
        <v>teams</v>
      </c>
      <c r="CV4" s="222"/>
      <c r="CW4" s="215"/>
      <c r="CX4" s="215"/>
      <c r="CY4" s="216"/>
      <c r="CZ4" s="860" t="str">
        <f>Language!$E$209</f>
        <v>Result</v>
      </c>
      <c r="DA4" s="860"/>
      <c r="DB4" s="217" t="str">
        <f>Language!$E$219</f>
        <v>Final</v>
      </c>
      <c r="DC4" s="217" t="str">
        <f>Language!$E$210</f>
        <v>W/D/L</v>
      </c>
      <c r="DD4" s="217" t="str">
        <f>Language!$E$211</f>
        <v>GD</v>
      </c>
      <c r="DE4" s="217" t="str">
        <f>Language!$E$212</f>
        <v>exact</v>
      </c>
      <c r="DF4" s="217" t="str">
        <f>Language!$E$224</f>
        <v>many g.</v>
      </c>
      <c r="DG4" s="218" t="str">
        <f>Language!$E$213</f>
        <v>teams</v>
      </c>
      <c r="DI4" s="222"/>
      <c r="DJ4" s="215"/>
      <c r="DK4" s="215"/>
      <c r="DL4" s="216"/>
      <c r="DM4" s="860" t="str">
        <f>Language!$E$209</f>
        <v>Result</v>
      </c>
      <c r="DN4" s="860"/>
      <c r="DO4" s="217" t="str">
        <f>Language!$E$219</f>
        <v>Final</v>
      </c>
      <c r="DP4" s="217" t="str">
        <f>Language!$E$210</f>
        <v>W/D/L</v>
      </c>
      <c r="DQ4" s="217" t="str">
        <f>Language!$E$211</f>
        <v>GD</v>
      </c>
      <c r="DR4" s="217" t="str">
        <f>Language!$E$212</f>
        <v>exact</v>
      </c>
      <c r="DS4" s="217" t="str">
        <f>Language!$E$224</f>
        <v>many g.</v>
      </c>
      <c r="DT4" s="218" t="str">
        <f>Language!$E$213</f>
        <v>teams</v>
      </c>
      <c r="DV4" s="222"/>
      <c r="DW4" s="215"/>
      <c r="DX4" s="215"/>
      <c r="DY4" s="216"/>
      <c r="DZ4" s="860" t="str">
        <f>Language!$E$209</f>
        <v>Result</v>
      </c>
      <c r="EA4" s="860"/>
      <c r="EB4" s="217" t="str">
        <f>Language!$E$219</f>
        <v>Final</v>
      </c>
      <c r="EC4" s="217" t="str">
        <f>Language!$E$210</f>
        <v>W/D/L</v>
      </c>
      <c r="ED4" s="217" t="str">
        <f>Language!$E$211</f>
        <v>GD</v>
      </c>
      <c r="EE4" s="217" t="str">
        <f>Language!$E$212</f>
        <v>exact</v>
      </c>
      <c r="EF4" s="217" t="str">
        <f>Language!$E$224</f>
        <v>many g.</v>
      </c>
      <c r="EG4" s="218" t="str">
        <f>Language!$E$213</f>
        <v>teams</v>
      </c>
      <c r="EI4" s="222"/>
      <c r="EJ4" s="215"/>
      <c r="EK4" s="215"/>
      <c r="EL4" s="216"/>
      <c r="EM4" s="860" t="str">
        <f>Language!$E$209</f>
        <v>Result</v>
      </c>
      <c r="EN4" s="860"/>
      <c r="EO4" s="217" t="str">
        <f>Language!$E$219</f>
        <v>Final</v>
      </c>
      <c r="EP4" s="217" t="str">
        <f>Language!$E$210</f>
        <v>W/D/L</v>
      </c>
      <c r="EQ4" s="217" t="str">
        <f>Language!$E$211</f>
        <v>GD</v>
      </c>
      <c r="ER4" s="217" t="str">
        <f>Language!$E$212</f>
        <v>exact</v>
      </c>
      <c r="ES4" s="217" t="str">
        <f>Language!$E$224</f>
        <v>many g.</v>
      </c>
      <c r="ET4" s="218" t="str">
        <f>Language!$E$213</f>
        <v>teams</v>
      </c>
      <c r="EV4" s="222"/>
      <c r="EW4" s="215"/>
      <c r="EX4" s="215"/>
      <c r="EY4" s="216"/>
      <c r="EZ4" s="860" t="str">
        <f>Language!$E$209</f>
        <v>Result</v>
      </c>
      <c r="FA4" s="860"/>
      <c r="FB4" s="217" t="str">
        <f>Language!$E$219</f>
        <v>Final</v>
      </c>
      <c r="FC4" s="217" t="str">
        <f>Language!$E$210</f>
        <v>W/D/L</v>
      </c>
      <c r="FD4" s="217" t="str">
        <f>Language!$E$211</f>
        <v>GD</v>
      </c>
      <c r="FE4" s="217" t="str">
        <f>Language!$E$212</f>
        <v>exact</v>
      </c>
      <c r="FF4" s="217" t="str">
        <f>Language!$E$224</f>
        <v>many g.</v>
      </c>
      <c r="FG4" s="218" t="str">
        <f>Language!$E$213</f>
        <v>teams</v>
      </c>
      <c r="FI4" s="222"/>
      <c r="FJ4" s="215"/>
      <c r="FK4" s="215"/>
      <c r="FL4" s="216"/>
      <c r="FM4" s="860" t="str">
        <f>Language!$E$209</f>
        <v>Result</v>
      </c>
      <c r="FN4" s="860"/>
      <c r="FO4" s="217" t="str">
        <f>Language!$E$219</f>
        <v>Final</v>
      </c>
      <c r="FP4" s="217" t="str">
        <f>Language!$E$210</f>
        <v>W/D/L</v>
      </c>
      <c r="FQ4" s="217" t="str">
        <f>Language!$E$211</f>
        <v>GD</v>
      </c>
      <c r="FR4" s="217" t="str">
        <f>Language!$E$212</f>
        <v>exact</v>
      </c>
      <c r="FS4" s="217" t="str">
        <f>Language!$E$224</f>
        <v>many g.</v>
      </c>
      <c r="FT4" s="218" t="str">
        <f>Language!$E$213</f>
        <v>teams</v>
      </c>
      <c r="FV4" s="222"/>
      <c r="FW4" s="215"/>
      <c r="FX4" s="215"/>
      <c r="FY4" s="216"/>
      <c r="FZ4" s="860" t="str">
        <f>Language!$E$209</f>
        <v>Result</v>
      </c>
      <c r="GA4" s="860"/>
      <c r="GB4" s="217" t="str">
        <f>Language!$E$219</f>
        <v>Final</v>
      </c>
      <c r="GC4" s="217" t="str">
        <f>Language!$E$210</f>
        <v>W/D/L</v>
      </c>
      <c r="GD4" s="217" t="str">
        <f>Language!$E$211</f>
        <v>GD</v>
      </c>
      <c r="GE4" s="217" t="str">
        <f>Language!$E$212</f>
        <v>exact</v>
      </c>
      <c r="GF4" s="217" t="str">
        <f>Language!$E$224</f>
        <v>many g.</v>
      </c>
      <c r="GG4" s="218" t="str">
        <f>Language!$E$213</f>
        <v>teams</v>
      </c>
      <c r="GI4" s="222"/>
      <c r="GJ4" s="215"/>
      <c r="GK4" s="215"/>
      <c r="GL4" s="216"/>
      <c r="GM4" s="860" t="str">
        <f>Language!$E$209</f>
        <v>Result</v>
      </c>
      <c r="GN4" s="860"/>
      <c r="GO4" s="217" t="str">
        <f>Language!$E$219</f>
        <v>Final</v>
      </c>
      <c r="GP4" s="217" t="str">
        <f>Language!$E$210</f>
        <v>W/D/L</v>
      </c>
      <c r="GQ4" s="217" t="str">
        <f>Language!$E$211</f>
        <v>GD</v>
      </c>
      <c r="GR4" s="217" t="str">
        <f>Language!$E$212</f>
        <v>exact</v>
      </c>
      <c r="GS4" s="217" t="str">
        <f>Language!$E$224</f>
        <v>many g.</v>
      </c>
      <c r="GT4" s="218" t="str">
        <f>Language!$E$213</f>
        <v>teams</v>
      </c>
      <c r="GV4" s="222"/>
      <c r="GW4" s="215"/>
      <c r="GX4" s="215"/>
      <c r="GY4" s="216"/>
      <c r="GZ4" s="860" t="str">
        <f>Language!$E$209</f>
        <v>Result</v>
      </c>
      <c r="HA4" s="860"/>
      <c r="HB4" s="217" t="str">
        <f>Language!$E$219</f>
        <v>Final</v>
      </c>
      <c r="HC4" s="217" t="str">
        <f>Language!$E$210</f>
        <v>W/D/L</v>
      </c>
      <c r="HD4" s="217" t="str">
        <f>Language!$E$211</f>
        <v>GD</v>
      </c>
      <c r="HE4" s="217" t="str">
        <f>Language!$E$212</f>
        <v>exact</v>
      </c>
      <c r="HF4" s="217" t="str">
        <f>Language!$E$224</f>
        <v>many g.</v>
      </c>
      <c r="HG4" s="218" t="str">
        <f>Language!$E$213</f>
        <v>teams</v>
      </c>
      <c r="HI4" s="222"/>
      <c r="HJ4" s="215"/>
      <c r="HK4" s="215"/>
      <c r="HL4" s="216"/>
      <c r="HM4" s="860" t="str">
        <f>Language!$E$209</f>
        <v>Result</v>
      </c>
      <c r="HN4" s="860"/>
      <c r="HO4" s="217" t="str">
        <f>Language!$E$219</f>
        <v>Final</v>
      </c>
      <c r="HP4" s="217" t="str">
        <f>Language!$E$210</f>
        <v>W/D/L</v>
      </c>
      <c r="HQ4" s="217" t="str">
        <f>Language!$E$211</f>
        <v>GD</v>
      </c>
      <c r="HR4" s="217" t="str">
        <f>Language!$E$212</f>
        <v>exact</v>
      </c>
      <c r="HS4" s="217" t="str">
        <f>Language!$E$224</f>
        <v>many g.</v>
      </c>
      <c r="HT4" s="218" t="str">
        <f>Language!$E$213</f>
        <v>teams</v>
      </c>
      <c r="HV4" s="222"/>
      <c r="HW4" s="215"/>
      <c r="HX4" s="215"/>
      <c r="HY4" s="216"/>
      <c r="HZ4" s="860" t="str">
        <f>Language!$E$209</f>
        <v>Result</v>
      </c>
      <c r="IA4" s="860"/>
      <c r="IB4" s="217" t="str">
        <f>Language!$E$219</f>
        <v>Final</v>
      </c>
      <c r="IC4" s="217" t="str">
        <f>Language!$E$210</f>
        <v>W/D/L</v>
      </c>
      <c r="ID4" s="217" t="str">
        <f>Language!$E$211</f>
        <v>GD</v>
      </c>
      <c r="IE4" s="217" t="str">
        <f>Language!$E$212</f>
        <v>exact</v>
      </c>
      <c r="IF4" s="217" t="str">
        <f>Language!$E$224</f>
        <v>many g.</v>
      </c>
      <c r="IG4" s="218" t="str">
        <f>Language!$E$213</f>
        <v>teams</v>
      </c>
      <c r="II4" s="222"/>
      <c r="IJ4" s="215"/>
      <c r="IK4" s="215"/>
      <c r="IL4" s="216"/>
      <c r="IM4" s="860" t="str">
        <f>Language!$E$209</f>
        <v>Result</v>
      </c>
      <c r="IN4" s="860"/>
      <c r="IO4" s="217" t="str">
        <f>Language!$E$219</f>
        <v>Final</v>
      </c>
      <c r="IP4" s="217" t="str">
        <f>Language!$E$210</f>
        <v>W/D/L</v>
      </c>
      <c r="IQ4" s="217" t="str">
        <f>Language!$E$211</f>
        <v>GD</v>
      </c>
      <c r="IR4" s="217" t="str">
        <f>Language!$E$212</f>
        <v>exact</v>
      </c>
      <c r="IS4" s="217" t="str">
        <f>Language!$E$224</f>
        <v>many g.</v>
      </c>
      <c r="IT4" s="218" t="str">
        <f>Language!$E$213</f>
        <v>teams</v>
      </c>
      <c r="IV4" s="222"/>
      <c r="IW4" s="215"/>
      <c r="IX4" s="215"/>
      <c r="IY4" s="216"/>
      <c r="IZ4" s="860" t="str">
        <f>Language!$E$209</f>
        <v>Result</v>
      </c>
      <c r="JA4" s="860"/>
      <c r="JB4" s="217" t="str">
        <f>Language!$E$219</f>
        <v>Final</v>
      </c>
      <c r="JC4" s="217" t="str">
        <f>Language!$E$210</f>
        <v>W/D/L</v>
      </c>
      <c r="JD4" s="217" t="str">
        <f>Language!$E$211</f>
        <v>GD</v>
      </c>
      <c r="JE4" s="217" t="str">
        <f>Language!$E$212</f>
        <v>exact</v>
      </c>
      <c r="JF4" s="217" t="str">
        <f>Language!$E$224</f>
        <v>many g.</v>
      </c>
      <c r="JG4" s="218" t="str">
        <f>Language!$E$213</f>
        <v>teams</v>
      </c>
      <c r="JI4" s="222"/>
      <c r="JJ4" s="215"/>
      <c r="JK4" s="215"/>
      <c r="JL4" s="216"/>
      <c r="JM4" s="860" t="str">
        <f>Language!$E$209</f>
        <v>Result</v>
      </c>
      <c r="JN4" s="860"/>
      <c r="JO4" s="217" t="str">
        <f>Language!$E$219</f>
        <v>Final</v>
      </c>
      <c r="JP4" s="217" t="str">
        <f>Language!$E$210</f>
        <v>W/D/L</v>
      </c>
      <c r="JQ4" s="217" t="str">
        <f>Language!$E$211</f>
        <v>GD</v>
      </c>
      <c r="JR4" s="217" t="str">
        <f>Language!$E$212</f>
        <v>exact</v>
      </c>
      <c r="JS4" s="217" t="str">
        <f>Language!$E$224</f>
        <v>many g.</v>
      </c>
      <c r="JT4" s="218" t="str">
        <f>Language!$E$213</f>
        <v>teams</v>
      </c>
      <c r="JV4" s="222"/>
      <c r="JW4" s="215"/>
      <c r="JX4" s="215"/>
      <c r="JY4" s="216"/>
      <c r="JZ4" s="860" t="str">
        <f>Language!$E$209</f>
        <v>Result</v>
      </c>
      <c r="KA4" s="860"/>
      <c r="KB4" s="217" t="str">
        <f>Language!$E$219</f>
        <v>Final</v>
      </c>
      <c r="KC4" s="217" t="str">
        <f>Language!$E$210</f>
        <v>W/D/L</v>
      </c>
      <c r="KD4" s="217" t="str">
        <f>Language!$E$211</f>
        <v>GD</v>
      </c>
      <c r="KE4" s="217" t="str">
        <f>Language!$E$212</f>
        <v>exact</v>
      </c>
      <c r="KF4" s="217" t="str">
        <f>Language!$E$224</f>
        <v>many g.</v>
      </c>
      <c r="KG4" s="218" t="str">
        <f>Language!$E$213</f>
        <v>teams</v>
      </c>
      <c r="KI4" s="222"/>
      <c r="KJ4" s="215"/>
      <c r="KK4" s="215"/>
      <c r="KL4" s="216"/>
      <c r="KM4" s="860" t="str">
        <f>Language!$E$209</f>
        <v>Result</v>
      </c>
      <c r="KN4" s="860"/>
      <c r="KO4" s="217" t="str">
        <f>Language!$E$219</f>
        <v>Final</v>
      </c>
      <c r="KP4" s="217" t="str">
        <f>Language!$E$210</f>
        <v>W/D/L</v>
      </c>
      <c r="KQ4" s="217" t="str">
        <f>Language!$E$211</f>
        <v>GD</v>
      </c>
      <c r="KR4" s="217" t="str">
        <f>Language!$E$212</f>
        <v>exact</v>
      </c>
      <c r="KS4" s="217" t="str">
        <f>Language!$E$224</f>
        <v>many g.</v>
      </c>
      <c r="KT4" s="218" t="str">
        <f>Language!$E$213</f>
        <v>teams</v>
      </c>
      <c r="KV4" s="222"/>
      <c r="KW4" s="215"/>
      <c r="KX4" s="215"/>
      <c r="KY4" s="216"/>
      <c r="KZ4" s="860" t="str">
        <f>Language!$E$209</f>
        <v>Result</v>
      </c>
      <c r="LA4" s="860"/>
      <c r="LB4" s="217" t="str">
        <f>Language!$E$219</f>
        <v>Final</v>
      </c>
      <c r="LC4" s="217" t="str">
        <f>Language!$E$210</f>
        <v>W/D/L</v>
      </c>
      <c r="LD4" s="217" t="str">
        <f>Language!$E$211</f>
        <v>GD</v>
      </c>
      <c r="LE4" s="217" t="str">
        <f>Language!$E$212</f>
        <v>exact</v>
      </c>
      <c r="LF4" s="217" t="str">
        <f>Language!$E$224</f>
        <v>many g.</v>
      </c>
      <c r="LG4" s="218" t="str">
        <f>Language!$E$213</f>
        <v>teams</v>
      </c>
      <c r="LI4" s="222"/>
      <c r="LJ4" s="215"/>
      <c r="LK4" s="215"/>
      <c r="LL4" s="216"/>
      <c r="LM4" s="860" t="str">
        <f>Language!$E$209</f>
        <v>Result</v>
      </c>
      <c r="LN4" s="860"/>
      <c r="LO4" s="217" t="str">
        <f>Language!$E$219</f>
        <v>Final</v>
      </c>
      <c r="LP4" s="217" t="str">
        <f>Language!$E$210</f>
        <v>W/D/L</v>
      </c>
      <c r="LQ4" s="217" t="str">
        <f>Language!$E$211</f>
        <v>GD</v>
      </c>
      <c r="LR4" s="217" t="str">
        <f>Language!$E$212</f>
        <v>exact</v>
      </c>
      <c r="LS4" s="217" t="str">
        <f>Language!$E$224</f>
        <v>many g.</v>
      </c>
      <c r="LT4" s="218" t="str">
        <f>Language!$E$213</f>
        <v>teams</v>
      </c>
      <c r="LV4" s="222"/>
      <c r="LW4" s="215"/>
      <c r="LX4" s="215"/>
      <c r="LY4" s="216"/>
      <c r="LZ4" s="860" t="str">
        <f>Language!$E$209</f>
        <v>Result</v>
      </c>
      <c r="MA4" s="860"/>
      <c r="MB4" s="217" t="str">
        <f>Language!$E$219</f>
        <v>Final</v>
      </c>
      <c r="MC4" s="217" t="str">
        <f>Language!$E$210</f>
        <v>W/D/L</v>
      </c>
      <c r="MD4" s="217" t="str">
        <f>Language!$E$211</f>
        <v>GD</v>
      </c>
      <c r="ME4" s="217" t="str">
        <f>Language!$E$212</f>
        <v>exact</v>
      </c>
      <c r="MF4" s="217" t="str">
        <f>Language!$E$224</f>
        <v>many g.</v>
      </c>
      <c r="MG4" s="218" t="str">
        <f>Language!$E$213</f>
        <v>teams</v>
      </c>
    </row>
    <row r="5" spans="1:345" ht="24" customHeight="1">
      <c r="A5" s="195"/>
      <c r="B5" s="205" t="str">
        <f>Language!$E$130&amp;" A"</f>
        <v>Group A</v>
      </c>
      <c r="C5" s="206"/>
      <c r="D5" s="207"/>
      <c r="E5" s="208"/>
      <c r="F5" s="209"/>
      <c r="G5" s="210"/>
      <c r="I5" s="205" t="str">
        <f t="shared" ref="I5:I68" si="0">$B5</f>
        <v>Group A</v>
      </c>
      <c r="J5" s="207"/>
      <c r="K5" s="207"/>
      <c r="L5" s="208"/>
      <c r="M5" s="236"/>
      <c r="N5" s="237"/>
      <c r="O5" s="209"/>
      <c r="P5" s="220"/>
      <c r="Q5" s="220"/>
      <c r="R5" s="208"/>
      <c r="S5" s="208"/>
      <c r="T5" s="221"/>
      <c r="V5" s="205" t="str">
        <f t="shared" ref="V5:V68" si="1">$B5</f>
        <v>Group A</v>
      </c>
      <c r="W5" s="207"/>
      <c r="X5" s="207"/>
      <c r="Y5" s="208"/>
      <c r="Z5" s="236"/>
      <c r="AA5" s="237"/>
      <c r="AB5" s="209"/>
      <c r="AC5" s="220"/>
      <c r="AD5" s="220"/>
      <c r="AE5" s="208"/>
      <c r="AF5" s="208"/>
      <c r="AG5" s="221"/>
      <c r="AI5" s="205" t="str">
        <f t="shared" ref="AI5:AI68" si="2">$B5</f>
        <v>Group A</v>
      </c>
      <c r="AJ5" s="207"/>
      <c r="AK5" s="207"/>
      <c r="AL5" s="208"/>
      <c r="AM5" s="236"/>
      <c r="AN5" s="237"/>
      <c r="AO5" s="209"/>
      <c r="AP5" s="220"/>
      <c r="AQ5" s="220"/>
      <c r="AR5" s="208"/>
      <c r="AS5" s="208"/>
      <c r="AT5" s="221"/>
      <c r="AV5" s="205" t="str">
        <f t="shared" ref="AV5:AV68" si="3">$B5</f>
        <v>Group A</v>
      </c>
      <c r="AW5" s="207"/>
      <c r="AX5" s="207"/>
      <c r="AY5" s="208"/>
      <c r="AZ5" s="236"/>
      <c r="BA5" s="237"/>
      <c r="BB5" s="209"/>
      <c r="BC5" s="220"/>
      <c r="BD5" s="220"/>
      <c r="BE5" s="208"/>
      <c r="BF5" s="208"/>
      <c r="BG5" s="221"/>
      <c r="BI5" s="205" t="str">
        <f t="shared" ref="BI5:BI68" si="4">$B5</f>
        <v>Group A</v>
      </c>
      <c r="BJ5" s="207"/>
      <c r="BK5" s="207"/>
      <c r="BL5" s="208"/>
      <c r="BM5" s="236"/>
      <c r="BN5" s="237"/>
      <c r="BO5" s="209"/>
      <c r="BP5" s="220"/>
      <c r="BQ5" s="220"/>
      <c r="BR5" s="208"/>
      <c r="BS5" s="208"/>
      <c r="BT5" s="221"/>
      <c r="BV5" s="205" t="str">
        <f t="shared" ref="BV5:BV68" si="5">$B5</f>
        <v>Group A</v>
      </c>
      <c r="BW5" s="207"/>
      <c r="BX5" s="207"/>
      <c r="BY5" s="208"/>
      <c r="BZ5" s="236"/>
      <c r="CA5" s="237"/>
      <c r="CB5" s="209"/>
      <c r="CC5" s="220"/>
      <c r="CD5" s="220"/>
      <c r="CE5" s="208"/>
      <c r="CF5" s="208"/>
      <c r="CG5" s="221"/>
      <c r="CI5" s="205" t="str">
        <f t="shared" ref="CI5:CI68" si="6">$B5</f>
        <v>Group A</v>
      </c>
      <c r="CJ5" s="207"/>
      <c r="CK5" s="207"/>
      <c r="CL5" s="208"/>
      <c r="CM5" s="236"/>
      <c r="CN5" s="237"/>
      <c r="CO5" s="209"/>
      <c r="CP5" s="220"/>
      <c r="CQ5" s="220"/>
      <c r="CR5" s="208"/>
      <c r="CS5" s="208"/>
      <c r="CT5" s="221"/>
      <c r="CV5" s="205" t="str">
        <f t="shared" ref="CV5:CV68" si="7">$B5</f>
        <v>Group A</v>
      </c>
      <c r="CW5" s="207"/>
      <c r="CX5" s="207"/>
      <c r="CY5" s="208"/>
      <c r="CZ5" s="236"/>
      <c r="DA5" s="237"/>
      <c r="DB5" s="209"/>
      <c r="DC5" s="220"/>
      <c r="DD5" s="220"/>
      <c r="DE5" s="208"/>
      <c r="DF5" s="208"/>
      <c r="DG5" s="221"/>
      <c r="DI5" s="205" t="str">
        <f t="shared" ref="DI5:DI68" si="8">$B5</f>
        <v>Group A</v>
      </c>
      <c r="DJ5" s="207"/>
      <c r="DK5" s="207"/>
      <c r="DL5" s="208"/>
      <c r="DM5" s="236"/>
      <c r="DN5" s="237"/>
      <c r="DO5" s="209"/>
      <c r="DP5" s="220"/>
      <c r="DQ5" s="220"/>
      <c r="DR5" s="208"/>
      <c r="DS5" s="208"/>
      <c r="DT5" s="221"/>
      <c r="DV5" s="205" t="str">
        <f t="shared" ref="DV5:DV68" si="9">$B5</f>
        <v>Group A</v>
      </c>
      <c r="DW5" s="207"/>
      <c r="DX5" s="207"/>
      <c r="DY5" s="208"/>
      <c r="DZ5" s="236"/>
      <c r="EA5" s="237"/>
      <c r="EB5" s="209"/>
      <c r="EC5" s="220"/>
      <c r="ED5" s="220"/>
      <c r="EE5" s="208"/>
      <c r="EF5" s="208"/>
      <c r="EG5" s="221"/>
      <c r="EI5" s="205" t="str">
        <f t="shared" ref="EI5:EI68" si="10">$B5</f>
        <v>Group A</v>
      </c>
      <c r="EJ5" s="207"/>
      <c r="EK5" s="207"/>
      <c r="EL5" s="208"/>
      <c r="EM5" s="236"/>
      <c r="EN5" s="237"/>
      <c r="EO5" s="209"/>
      <c r="EP5" s="220"/>
      <c r="EQ5" s="220"/>
      <c r="ER5" s="208"/>
      <c r="ES5" s="208"/>
      <c r="ET5" s="221"/>
      <c r="EV5" s="205" t="str">
        <f t="shared" ref="EV5:EV68" si="11">$B5</f>
        <v>Group A</v>
      </c>
      <c r="EW5" s="207"/>
      <c r="EX5" s="207"/>
      <c r="EY5" s="208"/>
      <c r="EZ5" s="236"/>
      <c r="FA5" s="237"/>
      <c r="FB5" s="209"/>
      <c r="FC5" s="220"/>
      <c r="FD5" s="220"/>
      <c r="FE5" s="208"/>
      <c r="FF5" s="208"/>
      <c r="FG5" s="221"/>
      <c r="FI5" s="205" t="str">
        <f t="shared" ref="FI5:FI68" si="12">$B5</f>
        <v>Group A</v>
      </c>
      <c r="FJ5" s="207"/>
      <c r="FK5" s="207"/>
      <c r="FL5" s="208"/>
      <c r="FM5" s="236"/>
      <c r="FN5" s="237"/>
      <c r="FO5" s="209"/>
      <c r="FP5" s="220"/>
      <c r="FQ5" s="220"/>
      <c r="FR5" s="208"/>
      <c r="FS5" s="208"/>
      <c r="FT5" s="221"/>
      <c r="FV5" s="205" t="str">
        <f t="shared" ref="FV5:FV68" si="13">$B5</f>
        <v>Group A</v>
      </c>
      <c r="FW5" s="207"/>
      <c r="FX5" s="207"/>
      <c r="FY5" s="208"/>
      <c r="FZ5" s="236"/>
      <c r="GA5" s="237"/>
      <c r="GB5" s="209"/>
      <c r="GC5" s="220"/>
      <c r="GD5" s="220"/>
      <c r="GE5" s="208"/>
      <c r="GF5" s="208"/>
      <c r="GG5" s="221"/>
      <c r="GI5" s="205" t="str">
        <f t="shared" ref="GI5:GI68" si="14">$B5</f>
        <v>Group A</v>
      </c>
      <c r="GJ5" s="207"/>
      <c r="GK5" s="207"/>
      <c r="GL5" s="208"/>
      <c r="GM5" s="236"/>
      <c r="GN5" s="237"/>
      <c r="GO5" s="209"/>
      <c r="GP5" s="220"/>
      <c r="GQ5" s="220"/>
      <c r="GR5" s="208"/>
      <c r="GS5" s="208"/>
      <c r="GT5" s="221"/>
      <c r="GV5" s="205" t="str">
        <f t="shared" ref="GV5:GV68" si="15">$B5</f>
        <v>Group A</v>
      </c>
      <c r="GW5" s="207"/>
      <c r="GX5" s="207"/>
      <c r="GY5" s="208"/>
      <c r="GZ5" s="236"/>
      <c r="HA5" s="237"/>
      <c r="HB5" s="209"/>
      <c r="HC5" s="220"/>
      <c r="HD5" s="220"/>
      <c r="HE5" s="208"/>
      <c r="HF5" s="208"/>
      <c r="HG5" s="221"/>
      <c r="HI5" s="205" t="str">
        <f t="shared" ref="HI5:HI68" si="16">$B5</f>
        <v>Group A</v>
      </c>
      <c r="HJ5" s="207"/>
      <c r="HK5" s="207"/>
      <c r="HL5" s="208"/>
      <c r="HM5" s="236"/>
      <c r="HN5" s="237"/>
      <c r="HO5" s="209"/>
      <c r="HP5" s="220"/>
      <c r="HQ5" s="220"/>
      <c r="HR5" s="208"/>
      <c r="HS5" s="208"/>
      <c r="HT5" s="221"/>
      <c r="HV5" s="205" t="str">
        <f t="shared" ref="HV5:HV68" si="17">$B5</f>
        <v>Group A</v>
      </c>
      <c r="HW5" s="207"/>
      <c r="HX5" s="207"/>
      <c r="HY5" s="208"/>
      <c r="HZ5" s="236"/>
      <c r="IA5" s="237"/>
      <c r="IB5" s="209"/>
      <c r="IC5" s="220"/>
      <c r="ID5" s="220"/>
      <c r="IE5" s="208"/>
      <c r="IF5" s="208"/>
      <c r="IG5" s="221"/>
      <c r="II5" s="205" t="str">
        <f t="shared" ref="II5:II68" si="18">$B5</f>
        <v>Group A</v>
      </c>
      <c r="IJ5" s="207"/>
      <c r="IK5" s="207"/>
      <c r="IL5" s="208"/>
      <c r="IM5" s="236"/>
      <c r="IN5" s="237"/>
      <c r="IO5" s="209"/>
      <c r="IP5" s="220"/>
      <c r="IQ5" s="220"/>
      <c r="IR5" s="208"/>
      <c r="IS5" s="208"/>
      <c r="IT5" s="221"/>
      <c r="IV5" s="205" t="str">
        <f t="shared" ref="IV5:IV68" si="19">$B5</f>
        <v>Group A</v>
      </c>
      <c r="IW5" s="207"/>
      <c r="IX5" s="207"/>
      <c r="IY5" s="208"/>
      <c r="IZ5" s="236"/>
      <c r="JA5" s="237"/>
      <c r="JB5" s="209"/>
      <c r="JC5" s="220"/>
      <c r="JD5" s="220"/>
      <c r="JE5" s="208"/>
      <c r="JF5" s="208"/>
      <c r="JG5" s="221"/>
      <c r="JI5" s="205" t="str">
        <f t="shared" ref="JI5:JI68" si="20">$B5</f>
        <v>Group A</v>
      </c>
      <c r="JJ5" s="207"/>
      <c r="JK5" s="207"/>
      <c r="JL5" s="208"/>
      <c r="JM5" s="236"/>
      <c r="JN5" s="237"/>
      <c r="JO5" s="209"/>
      <c r="JP5" s="220"/>
      <c r="JQ5" s="220"/>
      <c r="JR5" s="208"/>
      <c r="JS5" s="208"/>
      <c r="JT5" s="221"/>
      <c r="JV5" s="205" t="str">
        <f t="shared" ref="JV5:JV68" si="21">$B5</f>
        <v>Group A</v>
      </c>
      <c r="JW5" s="207"/>
      <c r="JX5" s="207"/>
      <c r="JY5" s="208"/>
      <c r="JZ5" s="236"/>
      <c r="KA5" s="237"/>
      <c r="KB5" s="209"/>
      <c r="KC5" s="220"/>
      <c r="KD5" s="220"/>
      <c r="KE5" s="208"/>
      <c r="KF5" s="208"/>
      <c r="KG5" s="221"/>
      <c r="KI5" s="205" t="str">
        <f t="shared" ref="KI5:KI68" si="22">$B5</f>
        <v>Group A</v>
      </c>
      <c r="KJ5" s="207"/>
      <c r="KK5" s="207"/>
      <c r="KL5" s="208"/>
      <c r="KM5" s="236"/>
      <c r="KN5" s="237"/>
      <c r="KO5" s="209"/>
      <c r="KP5" s="220"/>
      <c r="KQ5" s="220"/>
      <c r="KR5" s="208"/>
      <c r="KS5" s="208"/>
      <c r="KT5" s="221"/>
      <c r="KV5" s="205" t="str">
        <f t="shared" ref="KV5:KV68" si="23">$B5</f>
        <v>Group A</v>
      </c>
      <c r="KW5" s="207"/>
      <c r="KX5" s="207"/>
      <c r="KY5" s="208"/>
      <c r="KZ5" s="236"/>
      <c r="LA5" s="237"/>
      <c r="LB5" s="209"/>
      <c r="LC5" s="220"/>
      <c r="LD5" s="220"/>
      <c r="LE5" s="208"/>
      <c r="LF5" s="208"/>
      <c r="LG5" s="221"/>
      <c r="LI5" s="205" t="str">
        <f t="shared" ref="LI5:LI68" si="24">$B5</f>
        <v>Group A</v>
      </c>
      <c r="LJ5" s="207"/>
      <c r="LK5" s="207"/>
      <c r="LL5" s="208"/>
      <c r="LM5" s="236"/>
      <c r="LN5" s="237"/>
      <c r="LO5" s="209"/>
      <c r="LP5" s="220"/>
      <c r="LQ5" s="220"/>
      <c r="LR5" s="208"/>
      <c r="LS5" s="208"/>
      <c r="LT5" s="221"/>
      <c r="LV5" s="205" t="str">
        <f t="shared" ref="LV5:LV68" si="25">$B5</f>
        <v>Group A</v>
      </c>
      <c r="LW5" s="207"/>
      <c r="LX5" s="207"/>
      <c r="LY5" s="208"/>
      <c r="LZ5" s="236"/>
      <c r="MA5" s="237"/>
      <c r="MB5" s="209"/>
      <c r="MC5" s="220"/>
      <c r="MD5" s="220"/>
      <c r="ME5" s="208"/>
      <c r="MF5" s="208"/>
      <c r="MG5" s="221"/>
    </row>
    <row r="6" spans="1:345">
      <c r="B6" s="196">
        <f>INDEX(Groups!$C$7:$C$65,MATCH(C6,Groups!$D$7:$D$65,0))</f>
        <v>15</v>
      </c>
      <c r="C6" s="197" t="str">
        <f>CalcA!$P$22</f>
        <v>Mexico</v>
      </c>
      <c r="D6" s="198">
        <f>INDEX(Groups!$C$7:$C$65,MATCH(E6,Groups!$D$7:$D$65,0))</f>
        <v>60</v>
      </c>
      <c r="E6" s="197" t="str">
        <f>CalcA!$Q$22</f>
        <v>South Africa</v>
      </c>
      <c r="F6" s="199" t="str">
        <f>CalcA!$R$22</f>
        <v/>
      </c>
      <c r="G6" s="200" t="str">
        <f>CalcA!$S$22</f>
        <v/>
      </c>
      <c r="I6" s="196">
        <f t="shared" si="0"/>
        <v>15</v>
      </c>
      <c r="J6" s="197" t="str">
        <f>$C6</f>
        <v>Mexico</v>
      </c>
      <c r="K6" s="198">
        <f t="shared" ref="K6:K69" si="26">$D6</f>
        <v>60</v>
      </c>
      <c r="L6" s="197" t="str">
        <f>$E6</f>
        <v>South Africa</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Mexico</v>
      </c>
      <c r="X6" s="198">
        <f t="shared" ref="X6:X69" si="29">$D6</f>
        <v>60</v>
      </c>
      <c r="Y6" s="197" t="str">
        <f>$E6</f>
        <v>South Africa</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Mexico</v>
      </c>
      <c r="AK6" s="198">
        <f t="shared" ref="AK6:AK69" si="32">$D6</f>
        <v>60</v>
      </c>
      <c r="AL6" s="197" t="str">
        <f>$E6</f>
        <v>South Africa</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Mexico</v>
      </c>
      <c r="AX6" s="198">
        <f t="shared" ref="AX6:AX69" si="35">$D6</f>
        <v>60</v>
      </c>
      <c r="AY6" s="197" t="str">
        <f>$E6</f>
        <v>South Africa</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Mexico</v>
      </c>
      <c r="BK6" s="198">
        <f t="shared" ref="BK6:BK69" si="38">$D6</f>
        <v>60</v>
      </c>
      <c r="BL6" s="197" t="str">
        <f>$E6</f>
        <v>South Africa</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Mexico</v>
      </c>
      <c r="BX6" s="198">
        <f t="shared" ref="BX6:BX69" si="41">$D6</f>
        <v>60</v>
      </c>
      <c r="BY6" s="197" t="str">
        <f>$E6</f>
        <v>South Africa</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Mexico</v>
      </c>
      <c r="CK6" s="198">
        <f t="shared" ref="CK6:CK69" si="44">$D6</f>
        <v>60</v>
      </c>
      <c r="CL6" s="197" t="str">
        <f>$E6</f>
        <v>South Africa</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Mexico</v>
      </c>
      <c r="CX6" s="198">
        <f t="shared" ref="CX6:CX69" si="47">$D6</f>
        <v>60</v>
      </c>
      <c r="CY6" s="197" t="str">
        <f>$E6</f>
        <v>South Africa</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Mexico</v>
      </c>
      <c r="DK6" s="198">
        <f t="shared" ref="DK6:DK69" si="50">$D6</f>
        <v>60</v>
      </c>
      <c r="DL6" s="197" t="str">
        <f>$E6</f>
        <v>South Africa</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Mexico</v>
      </c>
      <c r="DX6" s="198">
        <f t="shared" ref="DX6:DX69" si="53">$D6</f>
        <v>60</v>
      </c>
      <c r="DY6" s="197" t="str">
        <f>$E6</f>
        <v>South Africa</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Mexico</v>
      </c>
      <c r="EK6" s="198">
        <f t="shared" ref="EK6:EK69" si="56">$D6</f>
        <v>60</v>
      </c>
      <c r="EL6" s="197" t="str">
        <f>$E6</f>
        <v>South Africa</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Mexico</v>
      </c>
      <c r="EX6" s="198">
        <f t="shared" ref="EX6:EX69" si="59">$D6</f>
        <v>60</v>
      </c>
      <c r="EY6" s="197" t="str">
        <f>$E6</f>
        <v>South Africa</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Mexico</v>
      </c>
      <c r="FK6" s="198">
        <f t="shared" ref="FK6:FK69" si="62">$D6</f>
        <v>60</v>
      </c>
      <c r="FL6" s="197" t="str">
        <f>$E6</f>
        <v>South Africa</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Mexico</v>
      </c>
      <c r="FX6" s="198">
        <f t="shared" ref="FX6:FX69" si="65">$D6</f>
        <v>60</v>
      </c>
      <c r="FY6" s="197" t="str">
        <f>$E6</f>
        <v>South Africa</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Mexico</v>
      </c>
      <c r="GK6" s="198">
        <f t="shared" ref="GK6:GK69" si="68">$D6</f>
        <v>60</v>
      </c>
      <c r="GL6" s="197" t="str">
        <f>$E6</f>
        <v>South Africa</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Mexico</v>
      </c>
      <c r="GX6" s="198">
        <f t="shared" ref="GX6:GX69" si="71">$D6</f>
        <v>60</v>
      </c>
      <c r="GY6" s="197" t="str">
        <f>$E6</f>
        <v>South Africa</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Mexico</v>
      </c>
      <c r="HK6" s="198">
        <f t="shared" ref="HK6:HK69" si="74">$D6</f>
        <v>60</v>
      </c>
      <c r="HL6" s="197" t="str">
        <f>$E6</f>
        <v>South Africa</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Mexico</v>
      </c>
      <c r="HX6" s="198">
        <f t="shared" ref="HX6:HX69" si="77">$D6</f>
        <v>60</v>
      </c>
      <c r="HY6" s="197" t="str">
        <f>$E6</f>
        <v>South Africa</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Mexico</v>
      </c>
      <c r="IK6" s="198">
        <f t="shared" ref="IK6:IK69" si="80">$D6</f>
        <v>60</v>
      </c>
      <c r="IL6" s="197" t="str">
        <f>$E6</f>
        <v>South Africa</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Mexico</v>
      </c>
      <c r="IX6" s="198">
        <f t="shared" ref="IX6:IX69" si="83">$D6</f>
        <v>60</v>
      </c>
      <c r="IY6" s="197" t="str">
        <f>$E6</f>
        <v>South Africa</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Mexico</v>
      </c>
      <c r="JK6" s="198">
        <f t="shared" ref="JK6:JK69" si="86">$D6</f>
        <v>60</v>
      </c>
      <c r="JL6" s="197" t="str">
        <f>$E6</f>
        <v>South Africa</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Mexico</v>
      </c>
      <c r="JX6" s="198">
        <f t="shared" ref="JX6:JX69" si="89">$D6</f>
        <v>60</v>
      </c>
      <c r="JY6" s="197" t="str">
        <f>$E6</f>
        <v>South Africa</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Mexico</v>
      </c>
      <c r="KK6" s="198">
        <f t="shared" ref="KK6:KK69" si="92">$D6</f>
        <v>60</v>
      </c>
      <c r="KL6" s="197" t="str">
        <f>$E6</f>
        <v>South Africa</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Mexico</v>
      </c>
      <c r="KX6" s="198">
        <f t="shared" ref="KX6:KX69" si="95">$D6</f>
        <v>60</v>
      </c>
      <c r="KY6" s="197" t="str">
        <f>$E6</f>
        <v>South Africa</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Mexico</v>
      </c>
      <c r="LK6" s="198">
        <f t="shared" ref="LK6:LK69" si="98">$D6</f>
        <v>60</v>
      </c>
      <c r="LL6" s="197" t="str">
        <f>$E6</f>
        <v>South Africa</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Mexico</v>
      </c>
      <c r="LX6" s="198">
        <f t="shared" ref="LX6:LX69" si="101">$D6</f>
        <v>60</v>
      </c>
      <c r="LY6" s="197" t="str">
        <f>$E6</f>
        <v>South Africa</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c r="B7" s="196">
        <f>INDEX(Groups!$C$7:$C$65,MATCH(C7,Groups!$D$7:$D$65,0))</f>
        <v>25</v>
      </c>
      <c r="C7" s="197" t="str">
        <f>CalcA!$P$23</f>
        <v>Rep. of Korea</v>
      </c>
      <c r="D7" s="198">
        <f>INDEX(Groups!$C$7:$C$65,MATCH(E7,Groups!$D$7:$D$65,0))</f>
        <v>41</v>
      </c>
      <c r="E7" s="197" t="str">
        <f>CalcA!$Q$23</f>
        <v>Czech Rep.</v>
      </c>
      <c r="F7" s="729" t="str">
        <f>CalcA!$R$23</f>
        <v/>
      </c>
      <c r="G7" s="200" t="str">
        <f>CalcA!$S$23</f>
        <v/>
      </c>
      <c r="I7" s="196">
        <f t="shared" si="0"/>
        <v>25</v>
      </c>
      <c r="J7" s="197" t="str">
        <f t="shared" ref="J7:J11" si="104">$C7</f>
        <v>Rep. of Korea</v>
      </c>
      <c r="K7" s="198">
        <f t="shared" si="26"/>
        <v>41</v>
      </c>
      <c r="L7" s="197" t="str">
        <f t="shared" ref="L7:L11" si="105">$E7</f>
        <v>Czech Rep.</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Rep. of Korea</v>
      </c>
      <c r="X7" s="198">
        <f t="shared" si="29"/>
        <v>41</v>
      </c>
      <c r="Y7" s="197" t="str">
        <f t="shared" ref="Y7:Y11" si="107">$E7</f>
        <v>Czech Rep.</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Rep. of Korea</v>
      </c>
      <c r="AK7" s="198">
        <f t="shared" si="32"/>
        <v>41</v>
      </c>
      <c r="AL7" s="197" t="str">
        <f t="shared" ref="AL7:AL11" si="109">$E7</f>
        <v>Czech Rep.</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Rep. of Korea</v>
      </c>
      <c r="AX7" s="198">
        <f t="shared" si="35"/>
        <v>41</v>
      </c>
      <c r="AY7" s="197" t="str">
        <f t="shared" ref="AY7:AY11" si="111">$E7</f>
        <v>Czech Rep.</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Rep. of Korea</v>
      </c>
      <c r="BK7" s="198">
        <f t="shared" si="38"/>
        <v>41</v>
      </c>
      <c r="BL7" s="197" t="str">
        <f t="shared" ref="BL7:BL11" si="113">$E7</f>
        <v>Czech Rep.</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Rep. of Korea</v>
      </c>
      <c r="BX7" s="198">
        <f t="shared" si="41"/>
        <v>41</v>
      </c>
      <c r="BY7" s="197" t="str">
        <f t="shared" ref="BY7:BY11" si="115">$E7</f>
        <v>Czech Rep.</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Rep. of Korea</v>
      </c>
      <c r="CK7" s="198">
        <f t="shared" si="44"/>
        <v>41</v>
      </c>
      <c r="CL7" s="197" t="str">
        <f t="shared" ref="CL7:CL11" si="117">$E7</f>
        <v>Czech Rep.</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Rep. of Korea</v>
      </c>
      <c r="CX7" s="198">
        <f t="shared" si="47"/>
        <v>41</v>
      </c>
      <c r="CY7" s="197" t="str">
        <f t="shared" ref="CY7:CY11" si="119">$E7</f>
        <v>Czech Rep.</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Rep. of Korea</v>
      </c>
      <c r="DK7" s="198">
        <f t="shared" si="50"/>
        <v>41</v>
      </c>
      <c r="DL7" s="197" t="str">
        <f t="shared" ref="DL7:DL11" si="121">$E7</f>
        <v>Czech Rep.</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Rep. of Korea</v>
      </c>
      <c r="DX7" s="198">
        <f t="shared" si="53"/>
        <v>41</v>
      </c>
      <c r="DY7" s="197" t="str">
        <f t="shared" ref="DY7:DY11" si="123">$E7</f>
        <v>Czech Rep.</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Rep. of Korea</v>
      </c>
      <c r="EK7" s="198">
        <f t="shared" si="56"/>
        <v>41</v>
      </c>
      <c r="EL7" s="197" t="str">
        <f t="shared" ref="EL7:EL11" si="125">$E7</f>
        <v>Czech Rep.</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Rep. of Korea</v>
      </c>
      <c r="EX7" s="198">
        <f t="shared" si="59"/>
        <v>41</v>
      </c>
      <c r="EY7" s="197" t="str">
        <f t="shared" ref="EY7:EY11" si="127">$E7</f>
        <v>Czech Rep.</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Rep. of Korea</v>
      </c>
      <c r="FK7" s="198">
        <f t="shared" si="62"/>
        <v>41</v>
      </c>
      <c r="FL7" s="197" t="str">
        <f t="shared" ref="FL7:FL11" si="129">$E7</f>
        <v>Czech Rep.</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Rep. of Korea</v>
      </c>
      <c r="FX7" s="198">
        <f t="shared" si="65"/>
        <v>41</v>
      </c>
      <c r="FY7" s="197" t="str">
        <f t="shared" ref="FY7:FY11" si="131">$E7</f>
        <v>Czech Rep.</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Rep. of Korea</v>
      </c>
      <c r="GK7" s="198">
        <f t="shared" si="68"/>
        <v>41</v>
      </c>
      <c r="GL7" s="197" t="str">
        <f t="shared" ref="GL7:GL11" si="133">$E7</f>
        <v>Czech Rep.</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Rep. of Korea</v>
      </c>
      <c r="GX7" s="198">
        <f t="shared" si="71"/>
        <v>41</v>
      </c>
      <c r="GY7" s="197" t="str">
        <f t="shared" ref="GY7:GY11" si="135">$E7</f>
        <v>Czech Rep.</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Rep. of Korea</v>
      </c>
      <c r="HK7" s="198">
        <f t="shared" si="74"/>
        <v>41</v>
      </c>
      <c r="HL7" s="197" t="str">
        <f t="shared" ref="HL7:HL11" si="137">$E7</f>
        <v>Czech Rep.</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Rep. of Korea</v>
      </c>
      <c r="HX7" s="198">
        <f t="shared" si="77"/>
        <v>41</v>
      </c>
      <c r="HY7" s="197" t="str">
        <f t="shared" ref="HY7:HY11" si="139">$E7</f>
        <v>Czech Rep.</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Rep. of Korea</v>
      </c>
      <c r="IK7" s="198">
        <f t="shared" si="80"/>
        <v>41</v>
      </c>
      <c r="IL7" s="197" t="str">
        <f t="shared" ref="IL7:IL11" si="141">$E7</f>
        <v>Czech Rep.</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Rep. of Korea</v>
      </c>
      <c r="IX7" s="198">
        <f t="shared" si="83"/>
        <v>41</v>
      </c>
      <c r="IY7" s="197" t="str">
        <f t="shared" ref="IY7:IY11" si="143">$E7</f>
        <v>Czech Rep.</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Rep. of Korea</v>
      </c>
      <c r="JK7" s="198">
        <f t="shared" si="86"/>
        <v>41</v>
      </c>
      <c r="JL7" s="197" t="str">
        <f t="shared" ref="JL7:JL11" si="145">$E7</f>
        <v>Czech Rep.</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Rep. of Korea</v>
      </c>
      <c r="JX7" s="198">
        <f t="shared" si="89"/>
        <v>41</v>
      </c>
      <c r="JY7" s="197" t="str">
        <f t="shared" ref="JY7:JY11" si="147">$E7</f>
        <v>Czech Rep.</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Rep. of Korea</v>
      </c>
      <c r="KK7" s="198">
        <f t="shared" si="92"/>
        <v>41</v>
      </c>
      <c r="KL7" s="197" t="str">
        <f t="shared" ref="KL7:KL11" si="149">$E7</f>
        <v>Czech Rep.</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Rep. of Korea</v>
      </c>
      <c r="KX7" s="198">
        <f t="shared" si="95"/>
        <v>41</v>
      </c>
      <c r="KY7" s="197" t="str">
        <f t="shared" ref="KY7:KY11" si="151">$E7</f>
        <v>Czech Rep.</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Rep. of Korea</v>
      </c>
      <c r="LK7" s="198">
        <f t="shared" si="98"/>
        <v>41</v>
      </c>
      <c r="LL7" s="197" t="str">
        <f t="shared" ref="LL7:LL11" si="153">$E7</f>
        <v>Czech Rep.</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Rep. of Korea</v>
      </c>
      <c r="LX7" s="198">
        <f t="shared" si="101"/>
        <v>41</v>
      </c>
      <c r="LY7" s="197" t="str">
        <f t="shared" ref="LY7:LY11" si="155">$E7</f>
        <v>Czech Rep.</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c r="B8" s="196">
        <f>INDEX(Groups!$C$7:$C$65,MATCH(C8,Groups!$D$7:$D$65,0))</f>
        <v>41</v>
      </c>
      <c r="C8" s="197" t="str">
        <f>CalcA!$P$24</f>
        <v>Czech Rep.</v>
      </c>
      <c r="D8" s="198">
        <f>INDEX(Groups!$C$7:$C$65,MATCH(E8,Groups!$D$7:$D$65,0))</f>
        <v>60</v>
      </c>
      <c r="E8" s="197" t="str">
        <f>CalcA!$Q$24</f>
        <v>South Africa</v>
      </c>
      <c r="F8" s="199" t="str">
        <f>CalcA!$R$24</f>
        <v/>
      </c>
      <c r="G8" s="200" t="str">
        <f>CalcA!$S$24</f>
        <v/>
      </c>
      <c r="I8" s="196">
        <f t="shared" si="0"/>
        <v>41</v>
      </c>
      <c r="J8" s="197" t="str">
        <f t="shared" si="104"/>
        <v>Czech Rep.</v>
      </c>
      <c r="K8" s="198">
        <f t="shared" si="26"/>
        <v>60</v>
      </c>
      <c r="L8" s="197" t="str">
        <f t="shared" si="105"/>
        <v>South Africa</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Czech Rep.</v>
      </c>
      <c r="X8" s="198">
        <f t="shared" si="29"/>
        <v>60</v>
      </c>
      <c r="Y8" s="197" t="str">
        <f t="shared" si="107"/>
        <v>South Africa</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Czech Rep.</v>
      </c>
      <c r="AK8" s="198">
        <f t="shared" si="32"/>
        <v>60</v>
      </c>
      <c r="AL8" s="197" t="str">
        <f t="shared" si="109"/>
        <v>South Africa</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Czech Rep.</v>
      </c>
      <c r="AX8" s="198">
        <f t="shared" si="35"/>
        <v>60</v>
      </c>
      <c r="AY8" s="197" t="str">
        <f t="shared" si="111"/>
        <v>South Africa</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Czech Rep.</v>
      </c>
      <c r="BK8" s="198">
        <f t="shared" si="38"/>
        <v>60</v>
      </c>
      <c r="BL8" s="197" t="str">
        <f t="shared" si="113"/>
        <v>South Africa</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Czech Rep.</v>
      </c>
      <c r="BX8" s="198">
        <f t="shared" si="41"/>
        <v>60</v>
      </c>
      <c r="BY8" s="197" t="str">
        <f t="shared" si="115"/>
        <v>South Africa</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Czech Rep.</v>
      </c>
      <c r="CK8" s="198">
        <f t="shared" si="44"/>
        <v>60</v>
      </c>
      <c r="CL8" s="197" t="str">
        <f t="shared" si="117"/>
        <v>South Africa</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Czech Rep.</v>
      </c>
      <c r="CX8" s="198">
        <f t="shared" si="47"/>
        <v>60</v>
      </c>
      <c r="CY8" s="197" t="str">
        <f t="shared" si="119"/>
        <v>South Africa</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Czech Rep.</v>
      </c>
      <c r="DK8" s="198">
        <f t="shared" si="50"/>
        <v>60</v>
      </c>
      <c r="DL8" s="197" t="str">
        <f t="shared" si="121"/>
        <v>South Africa</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Czech Rep.</v>
      </c>
      <c r="DX8" s="198">
        <f t="shared" si="53"/>
        <v>60</v>
      </c>
      <c r="DY8" s="197" t="str">
        <f t="shared" si="123"/>
        <v>South Africa</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Czech Rep.</v>
      </c>
      <c r="EK8" s="198">
        <f t="shared" si="56"/>
        <v>60</v>
      </c>
      <c r="EL8" s="197" t="str">
        <f t="shared" si="125"/>
        <v>South Africa</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Czech Rep.</v>
      </c>
      <c r="EX8" s="198">
        <f t="shared" si="59"/>
        <v>60</v>
      </c>
      <c r="EY8" s="197" t="str">
        <f t="shared" si="127"/>
        <v>South Africa</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Czech Rep.</v>
      </c>
      <c r="FK8" s="198">
        <f t="shared" si="62"/>
        <v>60</v>
      </c>
      <c r="FL8" s="197" t="str">
        <f t="shared" si="129"/>
        <v>South Africa</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Czech Rep.</v>
      </c>
      <c r="FX8" s="198">
        <f t="shared" si="65"/>
        <v>60</v>
      </c>
      <c r="FY8" s="197" t="str">
        <f t="shared" si="131"/>
        <v>South Africa</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Czech Rep.</v>
      </c>
      <c r="GK8" s="198">
        <f t="shared" si="68"/>
        <v>60</v>
      </c>
      <c r="GL8" s="197" t="str">
        <f t="shared" si="133"/>
        <v>South Africa</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Czech Rep.</v>
      </c>
      <c r="GX8" s="198">
        <f t="shared" si="71"/>
        <v>60</v>
      </c>
      <c r="GY8" s="197" t="str">
        <f t="shared" si="135"/>
        <v>South Africa</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Czech Rep.</v>
      </c>
      <c r="HK8" s="198">
        <f t="shared" si="74"/>
        <v>60</v>
      </c>
      <c r="HL8" s="197" t="str">
        <f t="shared" si="137"/>
        <v>South Africa</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Czech Rep.</v>
      </c>
      <c r="HX8" s="198">
        <f t="shared" si="77"/>
        <v>60</v>
      </c>
      <c r="HY8" s="197" t="str">
        <f t="shared" si="139"/>
        <v>South Africa</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Czech Rep.</v>
      </c>
      <c r="IK8" s="198">
        <f t="shared" si="80"/>
        <v>60</v>
      </c>
      <c r="IL8" s="197" t="str">
        <f t="shared" si="141"/>
        <v>South Africa</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Czech Rep.</v>
      </c>
      <c r="IX8" s="198">
        <f t="shared" si="83"/>
        <v>60</v>
      </c>
      <c r="IY8" s="197" t="str">
        <f t="shared" si="143"/>
        <v>South Africa</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Czech Rep.</v>
      </c>
      <c r="JK8" s="198">
        <f t="shared" si="86"/>
        <v>60</v>
      </c>
      <c r="JL8" s="197" t="str">
        <f t="shared" si="145"/>
        <v>South Africa</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Czech Rep.</v>
      </c>
      <c r="JX8" s="198">
        <f t="shared" si="89"/>
        <v>60</v>
      </c>
      <c r="JY8" s="197" t="str">
        <f t="shared" si="147"/>
        <v>South Africa</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Czech Rep.</v>
      </c>
      <c r="KK8" s="198">
        <f t="shared" si="92"/>
        <v>60</v>
      </c>
      <c r="KL8" s="197" t="str">
        <f t="shared" si="149"/>
        <v>South Africa</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Czech Rep.</v>
      </c>
      <c r="KX8" s="198">
        <f t="shared" si="95"/>
        <v>60</v>
      </c>
      <c r="KY8" s="197" t="str">
        <f t="shared" si="151"/>
        <v>South Africa</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Czech Rep.</v>
      </c>
      <c r="LK8" s="198">
        <f t="shared" si="98"/>
        <v>60</v>
      </c>
      <c r="LL8" s="197" t="str">
        <f t="shared" si="153"/>
        <v>South Africa</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Czech Rep.</v>
      </c>
      <c r="LX8" s="198">
        <f t="shared" si="101"/>
        <v>60</v>
      </c>
      <c r="LY8" s="197" t="str">
        <f t="shared" si="155"/>
        <v>South Africa</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c r="B9" s="196">
        <f>INDEX(Groups!$C$7:$C$65,MATCH(C9,Groups!$D$7:$D$65,0))</f>
        <v>15</v>
      </c>
      <c r="C9" s="197" t="str">
        <f>CalcA!$P$25</f>
        <v>Mexico</v>
      </c>
      <c r="D9" s="198">
        <f>INDEX(Groups!$C$7:$C$65,MATCH(E9,Groups!$D$7:$D$65,0))</f>
        <v>25</v>
      </c>
      <c r="E9" s="197" t="str">
        <f>CalcA!$Q$25</f>
        <v>Rep. of Korea</v>
      </c>
      <c r="F9" s="199" t="str">
        <f>CalcA!$R$25</f>
        <v/>
      </c>
      <c r="G9" s="200" t="str">
        <f>CalcA!$S$25</f>
        <v/>
      </c>
      <c r="I9" s="196">
        <f t="shared" si="0"/>
        <v>15</v>
      </c>
      <c r="J9" s="197" t="str">
        <f t="shared" si="104"/>
        <v>Mexico</v>
      </c>
      <c r="K9" s="198">
        <f t="shared" si="26"/>
        <v>25</v>
      </c>
      <c r="L9" s="197" t="str">
        <f t="shared" si="105"/>
        <v>Rep. of Korea</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Mexico</v>
      </c>
      <c r="X9" s="198">
        <f t="shared" si="29"/>
        <v>25</v>
      </c>
      <c r="Y9" s="197" t="str">
        <f t="shared" si="107"/>
        <v>Rep. of Korea</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Mexico</v>
      </c>
      <c r="AK9" s="198">
        <f t="shared" si="32"/>
        <v>25</v>
      </c>
      <c r="AL9" s="197" t="str">
        <f t="shared" si="109"/>
        <v>Rep. of Korea</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Mexico</v>
      </c>
      <c r="AX9" s="198">
        <f t="shared" si="35"/>
        <v>25</v>
      </c>
      <c r="AY9" s="197" t="str">
        <f t="shared" si="111"/>
        <v>Rep. of Korea</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Mexico</v>
      </c>
      <c r="BK9" s="198">
        <f t="shared" si="38"/>
        <v>25</v>
      </c>
      <c r="BL9" s="197" t="str">
        <f t="shared" si="113"/>
        <v>Rep. of Korea</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Mexico</v>
      </c>
      <c r="BX9" s="198">
        <f t="shared" si="41"/>
        <v>25</v>
      </c>
      <c r="BY9" s="197" t="str">
        <f t="shared" si="115"/>
        <v>Rep. of Korea</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Mexico</v>
      </c>
      <c r="CK9" s="198">
        <f t="shared" si="44"/>
        <v>25</v>
      </c>
      <c r="CL9" s="197" t="str">
        <f t="shared" si="117"/>
        <v>Rep. of Korea</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Mexico</v>
      </c>
      <c r="CX9" s="198">
        <f t="shared" si="47"/>
        <v>25</v>
      </c>
      <c r="CY9" s="197" t="str">
        <f t="shared" si="119"/>
        <v>Rep. of Korea</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Mexico</v>
      </c>
      <c r="DK9" s="198">
        <f t="shared" si="50"/>
        <v>25</v>
      </c>
      <c r="DL9" s="197" t="str">
        <f t="shared" si="121"/>
        <v>Rep. of Korea</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Mexico</v>
      </c>
      <c r="DX9" s="198">
        <f t="shared" si="53"/>
        <v>25</v>
      </c>
      <c r="DY9" s="197" t="str">
        <f t="shared" si="123"/>
        <v>Rep. of Korea</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Mexico</v>
      </c>
      <c r="EK9" s="198">
        <f t="shared" si="56"/>
        <v>25</v>
      </c>
      <c r="EL9" s="197" t="str">
        <f t="shared" si="125"/>
        <v>Rep. of Korea</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Mexico</v>
      </c>
      <c r="EX9" s="198">
        <f t="shared" si="59"/>
        <v>25</v>
      </c>
      <c r="EY9" s="197" t="str">
        <f t="shared" si="127"/>
        <v>Rep. of Korea</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Mexico</v>
      </c>
      <c r="FK9" s="198">
        <f t="shared" si="62"/>
        <v>25</v>
      </c>
      <c r="FL9" s="197" t="str">
        <f t="shared" si="129"/>
        <v>Rep. of Korea</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Mexico</v>
      </c>
      <c r="FX9" s="198">
        <f t="shared" si="65"/>
        <v>25</v>
      </c>
      <c r="FY9" s="197" t="str">
        <f t="shared" si="131"/>
        <v>Rep. of Korea</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Mexico</v>
      </c>
      <c r="GK9" s="198">
        <f t="shared" si="68"/>
        <v>25</v>
      </c>
      <c r="GL9" s="197" t="str">
        <f t="shared" si="133"/>
        <v>Rep. of Korea</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Mexico</v>
      </c>
      <c r="GX9" s="198">
        <f t="shared" si="71"/>
        <v>25</v>
      </c>
      <c r="GY9" s="197" t="str">
        <f t="shared" si="135"/>
        <v>Rep. of Korea</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Mexico</v>
      </c>
      <c r="HK9" s="198">
        <f t="shared" si="74"/>
        <v>25</v>
      </c>
      <c r="HL9" s="197" t="str">
        <f t="shared" si="137"/>
        <v>Rep. of Korea</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Mexico</v>
      </c>
      <c r="HX9" s="198">
        <f t="shared" si="77"/>
        <v>25</v>
      </c>
      <c r="HY9" s="197" t="str">
        <f t="shared" si="139"/>
        <v>Rep. of Korea</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Mexico</v>
      </c>
      <c r="IK9" s="198">
        <f t="shared" si="80"/>
        <v>25</v>
      </c>
      <c r="IL9" s="197" t="str">
        <f t="shared" si="141"/>
        <v>Rep. of Korea</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Mexico</v>
      </c>
      <c r="IX9" s="198">
        <f t="shared" si="83"/>
        <v>25</v>
      </c>
      <c r="IY9" s="197" t="str">
        <f t="shared" si="143"/>
        <v>Rep. of Korea</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Mexico</v>
      </c>
      <c r="JK9" s="198">
        <f t="shared" si="86"/>
        <v>25</v>
      </c>
      <c r="JL9" s="197" t="str">
        <f t="shared" si="145"/>
        <v>Rep. of Korea</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Mexico</v>
      </c>
      <c r="JX9" s="198">
        <f t="shared" si="89"/>
        <v>25</v>
      </c>
      <c r="JY9" s="197" t="str">
        <f t="shared" si="147"/>
        <v>Rep. of Korea</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Mexico</v>
      </c>
      <c r="KK9" s="198">
        <f t="shared" si="92"/>
        <v>25</v>
      </c>
      <c r="KL9" s="197" t="str">
        <f t="shared" si="149"/>
        <v>Rep. of Korea</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Mexico</v>
      </c>
      <c r="KX9" s="198">
        <f t="shared" si="95"/>
        <v>25</v>
      </c>
      <c r="KY9" s="197" t="str">
        <f t="shared" si="151"/>
        <v>Rep. of Korea</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Mexico</v>
      </c>
      <c r="LK9" s="198">
        <f t="shared" si="98"/>
        <v>25</v>
      </c>
      <c r="LL9" s="197" t="str">
        <f t="shared" si="153"/>
        <v>Rep. of Korea</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Mexico</v>
      </c>
      <c r="LX9" s="198">
        <f t="shared" si="101"/>
        <v>25</v>
      </c>
      <c r="LY9" s="197" t="str">
        <f t="shared" si="155"/>
        <v>Rep. of Korea</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c r="B10" s="196">
        <f>INDEX(Groups!$C$7:$C$65,MATCH(C10,Groups!$D$7:$D$65,0))</f>
        <v>41</v>
      </c>
      <c r="C10" s="197" t="str">
        <f>CalcA!$P$26</f>
        <v>Czech Rep.</v>
      </c>
      <c r="D10" s="198">
        <f>INDEX(Groups!$C$7:$C$65,MATCH(E10,Groups!$D$7:$D$65,0))</f>
        <v>15</v>
      </c>
      <c r="E10" s="197" t="str">
        <f>CalcA!$Q$26</f>
        <v>Mexico</v>
      </c>
      <c r="F10" s="199" t="str">
        <f>CalcA!$R$26</f>
        <v/>
      </c>
      <c r="G10" s="200" t="str">
        <f>CalcA!$S$26</f>
        <v/>
      </c>
      <c r="I10" s="196">
        <f t="shared" si="0"/>
        <v>41</v>
      </c>
      <c r="J10" s="197" t="str">
        <f t="shared" si="104"/>
        <v>Czech Rep.</v>
      </c>
      <c r="K10" s="198">
        <f t="shared" si="26"/>
        <v>15</v>
      </c>
      <c r="L10" s="197" t="str">
        <f t="shared" si="105"/>
        <v>Mexico</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Czech Rep.</v>
      </c>
      <c r="X10" s="198">
        <f t="shared" si="29"/>
        <v>15</v>
      </c>
      <c r="Y10" s="197" t="str">
        <f t="shared" si="107"/>
        <v>Mexico</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Czech Rep.</v>
      </c>
      <c r="AK10" s="198">
        <f t="shared" si="32"/>
        <v>15</v>
      </c>
      <c r="AL10" s="197" t="str">
        <f t="shared" si="109"/>
        <v>Mexico</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Czech Rep.</v>
      </c>
      <c r="AX10" s="198">
        <f t="shared" si="35"/>
        <v>15</v>
      </c>
      <c r="AY10" s="197" t="str">
        <f t="shared" si="111"/>
        <v>Mexico</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Czech Rep.</v>
      </c>
      <c r="BK10" s="198">
        <f t="shared" si="38"/>
        <v>15</v>
      </c>
      <c r="BL10" s="197" t="str">
        <f t="shared" si="113"/>
        <v>Mexico</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Czech Rep.</v>
      </c>
      <c r="BX10" s="198">
        <f t="shared" si="41"/>
        <v>15</v>
      </c>
      <c r="BY10" s="197" t="str">
        <f t="shared" si="115"/>
        <v>Mexico</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Czech Rep.</v>
      </c>
      <c r="CK10" s="198">
        <f t="shared" si="44"/>
        <v>15</v>
      </c>
      <c r="CL10" s="197" t="str">
        <f t="shared" si="117"/>
        <v>Mexico</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Czech Rep.</v>
      </c>
      <c r="CX10" s="198">
        <f t="shared" si="47"/>
        <v>15</v>
      </c>
      <c r="CY10" s="197" t="str">
        <f t="shared" si="119"/>
        <v>Mexico</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Czech Rep.</v>
      </c>
      <c r="DK10" s="198">
        <f t="shared" si="50"/>
        <v>15</v>
      </c>
      <c r="DL10" s="197" t="str">
        <f t="shared" si="121"/>
        <v>Mexico</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Czech Rep.</v>
      </c>
      <c r="DX10" s="198">
        <f t="shared" si="53"/>
        <v>15</v>
      </c>
      <c r="DY10" s="197" t="str">
        <f t="shared" si="123"/>
        <v>Mexico</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Czech Rep.</v>
      </c>
      <c r="EK10" s="198">
        <f t="shared" si="56"/>
        <v>15</v>
      </c>
      <c r="EL10" s="197" t="str">
        <f t="shared" si="125"/>
        <v>Mexico</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Czech Rep.</v>
      </c>
      <c r="EX10" s="198">
        <f t="shared" si="59"/>
        <v>15</v>
      </c>
      <c r="EY10" s="197" t="str">
        <f t="shared" si="127"/>
        <v>Mexico</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Czech Rep.</v>
      </c>
      <c r="FK10" s="198">
        <f t="shared" si="62"/>
        <v>15</v>
      </c>
      <c r="FL10" s="197" t="str">
        <f t="shared" si="129"/>
        <v>Mexico</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Czech Rep.</v>
      </c>
      <c r="FX10" s="198">
        <f t="shared" si="65"/>
        <v>15</v>
      </c>
      <c r="FY10" s="197" t="str">
        <f t="shared" si="131"/>
        <v>Mexico</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Czech Rep.</v>
      </c>
      <c r="GK10" s="198">
        <f t="shared" si="68"/>
        <v>15</v>
      </c>
      <c r="GL10" s="197" t="str">
        <f t="shared" si="133"/>
        <v>Mexico</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Czech Rep.</v>
      </c>
      <c r="GX10" s="198">
        <f t="shared" si="71"/>
        <v>15</v>
      </c>
      <c r="GY10" s="197" t="str">
        <f t="shared" si="135"/>
        <v>Mexico</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Czech Rep.</v>
      </c>
      <c r="HK10" s="198">
        <f t="shared" si="74"/>
        <v>15</v>
      </c>
      <c r="HL10" s="197" t="str">
        <f t="shared" si="137"/>
        <v>Mexico</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Czech Rep.</v>
      </c>
      <c r="HX10" s="198">
        <f t="shared" si="77"/>
        <v>15</v>
      </c>
      <c r="HY10" s="197" t="str">
        <f t="shared" si="139"/>
        <v>Mexico</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Czech Rep.</v>
      </c>
      <c r="IK10" s="198">
        <f t="shared" si="80"/>
        <v>15</v>
      </c>
      <c r="IL10" s="197" t="str">
        <f t="shared" si="141"/>
        <v>Mexico</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Czech Rep.</v>
      </c>
      <c r="IX10" s="198">
        <f t="shared" si="83"/>
        <v>15</v>
      </c>
      <c r="IY10" s="197" t="str">
        <f t="shared" si="143"/>
        <v>Mexico</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Czech Rep.</v>
      </c>
      <c r="JK10" s="198">
        <f t="shared" si="86"/>
        <v>15</v>
      </c>
      <c r="JL10" s="197" t="str">
        <f t="shared" si="145"/>
        <v>Mexico</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Czech Rep.</v>
      </c>
      <c r="JX10" s="198">
        <f t="shared" si="89"/>
        <v>15</v>
      </c>
      <c r="JY10" s="197" t="str">
        <f t="shared" si="147"/>
        <v>Mexico</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Czech Rep.</v>
      </c>
      <c r="KK10" s="198">
        <f t="shared" si="92"/>
        <v>15</v>
      </c>
      <c r="KL10" s="197" t="str">
        <f t="shared" si="149"/>
        <v>Mexico</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Czech Rep.</v>
      </c>
      <c r="KX10" s="198">
        <f t="shared" si="95"/>
        <v>15</v>
      </c>
      <c r="KY10" s="197" t="str">
        <f t="shared" si="151"/>
        <v>Mexico</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Czech Rep.</v>
      </c>
      <c r="LK10" s="198">
        <f t="shared" si="98"/>
        <v>15</v>
      </c>
      <c r="LL10" s="197" t="str">
        <f t="shared" si="153"/>
        <v>Mexico</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Czech Rep.</v>
      </c>
      <c r="LX10" s="198">
        <f t="shared" si="101"/>
        <v>15</v>
      </c>
      <c r="LY10" s="197" t="str">
        <f t="shared" si="155"/>
        <v>Mexico</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c r="B11" s="196">
        <f>INDEX(Groups!$C$7:$C$65,MATCH(C11,Groups!$D$7:$D$65,0))</f>
        <v>60</v>
      </c>
      <c r="C11" s="197" t="str">
        <f>CalcA!$P$27</f>
        <v>South Africa</v>
      </c>
      <c r="D11" s="198">
        <f>INDEX(Groups!$C$7:$C$65,MATCH(E11,Groups!$D$7:$D$65,0))</f>
        <v>25</v>
      </c>
      <c r="E11" s="197" t="str">
        <f>CalcA!$Q$27</f>
        <v>Rep. of Korea</v>
      </c>
      <c r="F11" s="199" t="str">
        <f>CalcA!$R$27</f>
        <v/>
      </c>
      <c r="G11" s="200" t="str">
        <f>CalcA!$S$27</f>
        <v/>
      </c>
      <c r="I11" s="196">
        <f t="shared" si="0"/>
        <v>60</v>
      </c>
      <c r="J11" s="197" t="str">
        <f t="shared" si="104"/>
        <v>South Africa</v>
      </c>
      <c r="K11" s="198">
        <f t="shared" si="26"/>
        <v>25</v>
      </c>
      <c r="L11" s="197" t="str">
        <f t="shared" si="105"/>
        <v>Rep. of Korea</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South Africa</v>
      </c>
      <c r="X11" s="198">
        <f t="shared" si="29"/>
        <v>25</v>
      </c>
      <c r="Y11" s="197" t="str">
        <f t="shared" si="107"/>
        <v>Rep. of Korea</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South Africa</v>
      </c>
      <c r="AK11" s="198">
        <f t="shared" si="32"/>
        <v>25</v>
      </c>
      <c r="AL11" s="197" t="str">
        <f t="shared" si="109"/>
        <v>Rep. of Korea</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South Africa</v>
      </c>
      <c r="AX11" s="198">
        <f t="shared" si="35"/>
        <v>25</v>
      </c>
      <c r="AY11" s="197" t="str">
        <f t="shared" si="111"/>
        <v>Rep. of Korea</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South Africa</v>
      </c>
      <c r="BK11" s="198">
        <f t="shared" si="38"/>
        <v>25</v>
      </c>
      <c r="BL11" s="197" t="str">
        <f t="shared" si="113"/>
        <v>Rep. of Korea</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South Africa</v>
      </c>
      <c r="BX11" s="198">
        <f t="shared" si="41"/>
        <v>25</v>
      </c>
      <c r="BY11" s="197" t="str">
        <f t="shared" si="115"/>
        <v>Rep. of Korea</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South Africa</v>
      </c>
      <c r="CK11" s="198">
        <f t="shared" si="44"/>
        <v>25</v>
      </c>
      <c r="CL11" s="197" t="str">
        <f t="shared" si="117"/>
        <v>Rep. of Korea</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South Africa</v>
      </c>
      <c r="CX11" s="198">
        <f t="shared" si="47"/>
        <v>25</v>
      </c>
      <c r="CY11" s="197" t="str">
        <f t="shared" si="119"/>
        <v>Rep. of Korea</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South Africa</v>
      </c>
      <c r="DK11" s="198">
        <f t="shared" si="50"/>
        <v>25</v>
      </c>
      <c r="DL11" s="197" t="str">
        <f t="shared" si="121"/>
        <v>Rep. of Korea</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South Africa</v>
      </c>
      <c r="DX11" s="198">
        <f t="shared" si="53"/>
        <v>25</v>
      </c>
      <c r="DY11" s="197" t="str">
        <f t="shared" si="123"/>
        <v>Rep. of Korea</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South Africa</v>
      </c>
      <c r="EK11" s="198">
        <f t="shared" si="56"/>
        <v>25</v>
      </c>
      <c r="EL11" s="197" t="str">
        <f t="shared" si="125"/>
        <v>Rep. of Korea</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South Africa</v>
      </c>
      <c r="EX11" s="198">
        <f t="shared" si="59"/>
        <v>25</v>
      </c>
      <c r="EY11" s="197" t="str">
        <f t="shared" si="127"/>
        <v>Rep. of Korea</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South Africa</v>
      </c>
      <c r="FK11" s="198">
        <f t="shared" si="62"/>
        <v>25</v>
      </c>
      <c r="FL11" s="197" t="str">
        <f t="shared" si="129"/>
        <v>Rep. of Korea</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South Africa</v>
      </c>
      <c r="FX11" s="198">
        <f t="shared" si="65"/>
        <v>25</v>
      </c>
      <c r="FY11" s="197" t="str">
        <f t="shared" si="131"/>
        <v>Rep. of Korea</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South Africa</v>
      </c>
      <c r="GK11" s="198">
        <f t="shared" si="68"/>
        <v>25</v>
      </c>
      <c r="GL11" s="197" t="str">
        <f t="shared" si="133"/>
        <v>Rep. of Korea</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South Africa</v>
      </c>
      <c r="GX11" s="198">
        <f t="shared" si="71"/>
        <v>25</v>
      </c>
      <c r="GY11" s="197" t="str">
        <f t="shared" si="135"/>
        <v>Rep. of Korea</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South Africa</v>
      </c>
      <c r="HK11" s="198">
        <f t="shared" si="74"/>
        <v>25</v>
      </c>
      <c r="HL11" s="197" t="str">
        <f t="shared" si="137"/>
        <v>Rep. of Korea</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South Africa</v>
      </c>
      <c r="HX11" s="198">
        <f t="shared" si="77"/>
        <v>25</v>
      </c>
      <c r="HY11" s="197" t="str">
        <f t="shared" si="139"/>
        <v>Rep. of Korea</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South Africa</v>
      </c>
      <c r="IK11" s="198">
        <f t="shared" si="80"/>
        <v>25</v>
      </c>
      <c r="IL11" s="197" t="str">
        <f t="shared" si="141"/>
        <v>Rep. of Korea</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South Africa</v>
      </c>
      <c r="IX11" s="198">
        <f t="shared" si="83"/>
        <v>25</v>
      </c>
      <c r="IY11" s="197" t="str">
        <f t="shared" si="143"/>
        <v>Rep. of Korea</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South Africa</v>
      </c>
      <c r="JK11" s="198">
        <f t="shared" si="86"/>
        <v>25</v>
      </c>
      <c r="JL11" s="197" t="str">
        <f t="shared" si="145"/>
        <v>Rep. of Korea</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South Africa</v>
      </c>
      <c r="JX11" s="198">
        <f t="shared" si="89"/>
        <v>25</v>
      </c>
      <c r="JY11" s="197" t="str">
        <f t="shared" si="147"/>
        <v>Rep. of Korea</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South Africa</v>
      </c>
      <c r="KK11" s="198">
        <f t="shared" si="92"/>
        <v>25</v>
      </c>
      <c r="KL11" s="197" t="str">
        <f t="shared" si="149"/>
        <v>Rep. of Korea</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South Africa</v>
      </c>
      <c r="KX11" s="198">
        <f t="shared" si="95"/>
        <v>25</v>
      </c>
      <c r="KY11" s="197" t="str">
        <f t="shared" si="151"/>
        <v>Rep. of Korea</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South Africa</v>
      </c>
      <c r="LK11" s="198">
        <f t="shared" si="98"/>
        <v>25</v>
      </c>
      <c r="LL11" s="197" t="str">
        <f t="shared" si="153"/>
        <v>Rep. of Korea</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South Africa</v>
      </c>
      <c r="LX11" s="198">
        <f t="shared" si="101"/>
        <v>25</v>
      </c>
      <c r="LY11" s="197" t="str">
        <f t="shared" si="155"/>
        <v>Rep. of Korea</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c r="B12" s="205" t="str">
        <f>Language!$E$130&amp;" B"</f>
        <v>Group B</v>
      </c>
      <c r="C12" s="206"/>
      <c r="D12" s="211"/>
      <c r="E12" s="208"/>
      <c r="F12" s="212"/>
      <c r="G12" s="213"/>
      <c r="I12" s="205" t="str">
        <f t="shared" si="0"/>
        <v>Group B</v>
      </c>
      <c r="J12" s="207"/>
      <c r="K12" s="211"/>
      <c r="L12" s="208"/>
      <c r="M12" s="236"/>
      <c r="N12" s="237"/>
      <c r="O12" s="209"/>
      <c r="P12" s="220"/>
      <c r="Q12" s="220"/>
      <c r="R12" s="208"/>
      <c r="S12" s="208"/>
      <c r="T12" s="221"/>
      <c r="V12" s="205" t="str">
        <f t="shared" si="1"/>
        <v>Group B</v>
      </c>
      <c r="W12" s="207"/>
      <c r="X12" s="211"/>
      <c r="Y12" s="208"/>
      <c r="Z12" s="236"/>
      <c r="AA12" s="237"/>
      <c r="AB12" s="209"/>
      <c r="AC12" s="220"/>
      <c r="AD12" s="220"/>
      <c r="AE12" s="208"/>
      <c r="AF12" s="208"/>
      <c r="AG12" s="221"/>
      <c r="AI12" s="205" t="str">
        <f t="shared" si="2"/>
        <v>Group B</v>
      </c>
      <c r="AJ12" s="207"/>
      <c r="AK12" s="211"/>
      <c r="AL12" s="208"/>
      <c r="AM12" s="236"/>
      <c r="AN12" s="237"/>
      <c r="AO12" s="209"/>
      <c r="AP12" s="220"/>
      <c r="AQ12" s="220"/>
      <c r="AR12" s="208"/>
      <c r="AS12" s="208"/>
      <c r="AT12" s="221"/>
      <c r="AV12" s="205" t="str">
        <f t="shared" si="3"/>
        <v>Group B</v>
      </c>
      <c r="AW12" s="207"/>
      <c r="AX12" s="211"/>
      <c r="AY12" s="208"/>
      <c r="AZ12" s="236"/>
      <c r="BA12" s="237"/>
      <c r="BB12" s="209"/>
      <c r="BC12" s="220"/>
      <c r="BD12" s="220"/>
      <c r="BE12" s="208"/>
      <c r="BF12" s="208"/>
      <c r="BG12" s="221"/>
      <c r="BI12" s="205" t="str">
        <f t="shared" si="4"/>
        <v>Group B</v>
      </c>
      <c r="BJ12" s="207"/>
      <c r="BK12" s="211"/>
      <c r="BL12" s="208"/>
      <c r="BM12" s="236"/>
      <c r="BN12" s="237"/>
      <c r="BO12" s="209"/>
      <c r="BP12" s="220"/>
      <c r="BQ12" s="220"/>
      <c r="BR12" s="208"/>
      <c r="BS12" s="208"/>
      <c r="BT12" s="221"/>
      <c r="BV12" s="205" t="str">
        <f t="shared" si="5"/>
        <v>Group B</v>
      </c>
      <c r="BW12" s="207"/>
      <c r="BX12" s="211"/>
      <c r="BY12" s="208"/>
      <c r="BZ12" s="236"/>
      <c r="CA12" s="237"/>
      <c r="CB12" s="209"/>
      <c r="CC12" s="220"/>
      <c r="CD12" s="220"/>
      <c r="CE12" s="208"/>
      <c r="CF12" s="208"/>
      <c r="CG12" s="221"/>
      <c r="CI12" s="205" t="str">
        <f t="shared" si="6"/>
        <v>Group B</v>
      </c>
      <c r="CJ12" s="207"/>
      <c r="CK12" s="211"/>
      <c r="CL12" s="208"/>
      <c r="CM12" s="236"/>
      <c r="CN12" s="237"/>
      <c r="CO12" s="209"/>
      <c r="CP12" s="220"/>
      <c r="CQ12" s="220"/>
      <c r="CR12" s="208"/>
      <c r="CS12" s="208"/>
      <c r="CT12" s="221"/>
      <c r="CV12" s="205" t="str">
        <f t="shared" si="7"/>
        <v>Group B</v>
      </c>
      <c r="CW12" s="207"/>
      <c r="CX12" s="211"/>
      <c r="CY12" s="208"/>
      <c r="CZ12" s="236"/>
      <c r="DA12" s="237"/>
      <c r="DB12" s="209"/>
      <c r="DC12" s="220"/>
      <c r="DD12" s="220"/>
      <c r="DE12" s="208"/>
      <c r="DF12" s="208"/>
      <c r="DG12" s="221"/>
      <c r="DI12" s="205" t="str">
        <f t="shared" si="8"/>
        <v>Group B</v>
      </c>
      <c r="DJ12" s="207"/>
      <c r="DK12" s="211"/>
      <c r="DL12" s="208"/>
      <c r="DM12" s="236"/>
      <c r="DN12" s="237"/>
      <c r="DO12" s="209"/>
      <c r="DP12" s="220"/>
      <c r="DQ12" s="220"/>
      <c r="DR12" s="208"/>
      <c r="DS12" s="208"/>
      <c r="DT12" s="221"/>
      <c r="DV12" s="205" t="str">
        <f t="shared" si="9"/>
        <v>Group B</v>
      </c>
      <c r="DW12" s="207"/>
      <c r="DX12" s="211"/>
      <c r="DY12" s="208"/>
      <c r="DZ12" s="236"/>
      <c r="EA12" s="237"/>
      <c r="EB12" s="209"/>
      <c r="EC12" s="220"/>
      <c r="ED12" s="220"/>
      <c r="EE12" s="208"/>
      <c r="EF12" s="208"/>
      <c r="EG12" s="221"/>
      <c r="EI12" s="205" t="str">
        <f t="shared" si="10"/>
        <v>Group B</v>
      </c>
      <c r="EJ12" s="207"/>
      <c r="EK12" s="211"/>
      <c r="EL12" s="208"/>
      <c r="EM12" s="236"/>
      <c r="EN12" s="237"/>
      <c r="EO12" s="209"/>
      <c r="EP12" s="220"/>
      <c r="EQ12" s="220"/>
      <c r="ER12" s="208"/>
      <c r="ES12" s="208"/>
      <c r="ET12" s="221"/>
      <c r="EV12" s="205" t="str">
        <f t="shared" si="11"/>
        <v>Group B</v>
      </c>
      <c r="EW12" s="207"/>
      <c r="EX12" s="211"/>
      <c r="EY12" s="208"/>
      <c r="EZ12" s="236"/>
      <c r="FA12" s="237"/>
      <c r="FB12" s="209"/>
      <c r="FC12" s="220"/>
      <c r="FD12" s="220"/>
      <c r="FE12" s="208"/>
      <c r="FF12" s="208"/>
      <c r="FG12" s="221"/>
      <c r="FI12" s="205" t="str">
        <f t="shared" si="12"/>
        <v>Group B</v>
      </c>
      <c r="FJ12" s="207"/>
      <c r="FK12" s="211"/>
      <c r="FL12" s="208"/>
      <c r="FM12" s="236"/>
      <c r="FN12" s="237"/>
      <c r="FO12" s="209"/>
      <c r="FP12" s="220"/>
      <c r="FQ12" s="220"/>
      <c r="FR12" s="208"/>
      <c r="FS12" s="208"/>
      <c r="FT12" s="221"/>
      <c r="FV12" s="205" t="str">
        <f t="shared" si="13"/>
        <v>Group B</v>
      </c>
      <c r="FW12" s="207"/>
      <c r="FX12" s="211"/>
      <c r="FY12" s="208"/>
      <c r="FZ12" s="236"/>
      <c r="GA12" s="237"/>
      <c r="GB12" s="209"/>
      <c r="GC12" s="220"/>
      <c r="GD12" s="220"/>
      <c r="GE12" s="208"/>
      <c r="GF12" s="208"/>
      <c r="GG12" s="221"/>
      <c r="GI12" s="205" t="str">
        <f t="shared" si="14"/>
        <v>Group B</v>
      </c>
      <c r="GJ12" s="207"/>
      <c r="GK12" s="211"/>
      <c r="GL12" s="208"/>
      <c r="GM12" s="236"/>
      <c r="GN12" s="237"/>
      <c r="GO12" s="209"/>
      <c r="GP12" s="220"/>
      <c r="GQ12" s="220"/>
      <c r="GR12" s="208"/>
      <c r="GS12" s="208"/>
      <c r="GT12" s="221"/>
      <c r="GV12" s="205" t="str">
        <f t="shared" si="15"/>
        <v>Group B</v>
      </c>
      <c r="GW12" s="207"/>
      <c r="GX12" s="211"/>
      <c r="GY12" s="208"/>
      <c r="GZ12" s="236"/>
      <c r="HA12" s="237"/>
      <c r="HB12" s="209"/>
      <c r="HC12" s="220"/>
      <c r="HD12" s="220"/>
      <c r="HE12" s="208"/>
      <c r="HF12" s="208"/>
      <c r="HG12" s="221"/>
      <c r="HI12" s="205" t="str">
        <f t="shared" si="16"/>
        <v>Group B</v>
      </c>
      <c r="HJ12" s="207"/>
      <c r="HK12" s="211"/>
      <c r="HL12" s="208"/>
      <c r="HM12" s="236"/>
      <c r="HN12" s="237"/>
      <c r="HO12" s="209"/>
      <c r="HP12" s="220"/>
      <c r="HQ12" s="220"/>
      <c r="HR12" s="208"/>
      <c r="HS12" s="208"/>
      <c r="HT12" s="221"/>
      <c r="HV12" s="205" t="str">
        <f t="shared" si="17"/>
        <v>Group B</v>
      </c>
      <c r="HW12" s="207"/>
      <c r="HX12" s="211"/>
      <c r="HY12" s="208"/>
      <c r="HZ12" s="236"/>
      <c r="IA12" s="237"/>
      <c r="IB12" s="209"/>
      <c r="IC12" s="220"/>
      <c r="ID12" s="220"/>
      <c r="IE12" s="208"/>
      <c r="IF12" s="208"/>
      <c r="IG12" s="221"/>
      <c r="II12" s="205" t="str">
        <f t="shared" si="18"/>
        <v>Group B</v>
      </c>
      <c r="IJ12" s="207"/>
      <c r="IK12" s="211"/>
      <c r="IL12" s="208"/>
      <c r="IM12" s="236"/>
      <c r="IN12" s="237"/>
      <c r="IO12" s="209"/>
      <c r="IP12" s="220"/>
      <c r="IQ12" s="220"/>
      <c r="IR12" s="208"/>
      <c r="IS12" s="208"/>
      <c r="IT12" s="221"/>
      <c r="IV12" s="205" t="str">
        <f t="shared" si="19"/>
        <v>Group B</v>
      </c>
      <c r="IW12" s="207"/>
      <c r="IX12" s="211"/>
      <c r="IY12" s="208"/>
      <c r="IZ12" s="236"/>
      <c r="JA12" s="237"/>
      <c r="JB12" s="209"/>
      <c r="JC12" s="220"/>
      <c r="JD12" s="220"/>
      <c r="JE12" s="208"/>
      <c r="JF12" s="208"/>
      <c r="JG12" s="221"/>
      <c r="JI12" s="205" t="str">
        <f t="shared" si="20"/>
        <v>Group B</v>
      </c>
      <c r="JJ12" s="207"/>
      <c r="JK12" s="211"/>
      <c r="JL12" s="208"/>
      <c r="JM12" s="236"/>
      <c r="JN12" s="237"/>
      <c r="JO12" s="209"/>
      <c r="JP12" s="220"/>
      <c r="JQ12" s="220"/>
      <c r="JR12" s="208"/>
      <c r="JS12" s="208"/>
      <c r="JT12" s="221"/>
      <c r="JV12" s="205" t="str">
        <f t="shared" si="21"/>
        <v>Group B</v>
      </c>
      <c r="JW12" s="207"/>
      <c r="JX12" s="211"/>
      <c r="JY12" s="208"/>
      <c r="JZ12" s="236"/>
      <c r="KA12" s="237"/>
      <c r="KB12" s="209"/>
      <c r="KC12" s="220"/>
      <c r="KD12" s="220"/>
      <c r="KE12" s="208"/>
      <c r="KF12" s="208"/>
      <c r="KG12" s="221"/>
      <c r="KI12" s="205" t="str">
        <f t="shared" si="22"/>
        <v>Group B</v>
      </c>
      <c r="KJ12" s="207"/>
      <c r="KK12" s="211"/>
      <c r="KL12" s="208"/>
      <c r="KM12" s="236"/>
      <c r="KN12" s="237"/>
      <c r="KO12" s="209"/>
      <c r="KP12" s="220"/>
      <c r="KQ12" s="220"/>
      <c r="KR12" s="208"/>
      <c r="KS12" s="208"/>
      <c r="KT12" s="221"/>
      <c r="KV12" s="205" t="str">
        <f t="shared" si="23"/>
        <v>Group B</v>
      </c>
      <c r="KW12" s="207"/>
      <c r="KX12" s="211"/>
      <c r="KY12" s="208"/>
      <c r="KZ12" s="236"/>
      <c r="LA12" s="237"/>
      <c r="LB12" s="209"/>
      <c r="LC12" s="220"/>
      <c r="LD12" s="220"/>
      <c r="LE12" s="208"/>
      <c r="LF12" s="208"/>
      <c r="LG12" s="221"/>
      <c r="LI12" s="205" t="str">
        <f t="shared" si="24"/>
        <v>Group B</v>
      </c>
      <c r="LJ12" s="207"/>
      <c r="LK12" s="211"/>
      <c r="LL12" s="208"/>
      <c r="LM12" s="236"/>
      <c r="LN12" s="237"/>
      <c r="LO12" s="209"/>
      <c r="LP12" s="220"/>
      <c r="LQ12" s="220"/>
      <c r="LR12" s="208"/>
      <c r="LS12" s="208"/>
      <c r="LT12" s="221"/>
      <c r="LV12" s="205" t="str">
        <f t="shared" si="25"/>
        <v>Group B</v>
      </c>
      <c r="LW12" s="207"/>
      <c r="LX12" s="211"/>
      <c r="LY12" s="208"/>
      <c r="LZ12" s="236"/>
      <c r="MA12" s="237"/>
      <c r="MB12" s="209"/>
      <c r="MC12" s="220"/>
      <c r="MD12" s="220"/>
      <c r="ME12" s="208"/>
      <c r="MF12" s="208"/>
      <c r="MG12" s="221"/>
    </row>
    <row r="13" spans="1:345">
      <c r="B13" s="196">
        <f>INDEX(Groups!$C$7:$C$65,MATCH(C13,Groups!$D$7:$D$65,0))</f>
        <v>30</v>
      </c>
      <c r="C13" s="197" t="str">
        <f>CalcB!$P$22</f>
        <v>Canada</v>
      </c>
      <c r="D13" s="198">
        <f>INDEX(Groups!$C$7:$C$65,MATCH(E13,Groups!$D$7:$D$65,0))</f>
        <v>65</v>
      </c>
      <c r="E13" s="197" t="str">
        <f>CalcB!$Q$22</f>
        <v>Bosnia/Herzeg.</v>
      </c>
      <c r="F13" s="199" t="str">
        <f>CalcB!$R$22</f>
        <v/>
      </c>
      <c r="G13" s="200" t="str">
        <f>CalcB!$S$22</f>
        <v/>
      </c>
      <c r="I13" s="196">
        <f t="shared" si="0"/>
        <v>30</v>
      </c>
      <c r="J13" s="197" t="str">
        <f t="shared" ref="J13:J18" si="156">$C13</f>
        <v>Canada</v>
      </c>
      <c r="K13" s="198">
        <f t="shared" si="26"/>
        <v>65</v>
      </c>
      <c r="L13" s="197" t="str">
        <f t="shared" ref="L13:L18" si="157">$E13</f>
        <v>Bosnia/Herzeg.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Bosnia/Herzeg.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Bosnia/Herzeg.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Bosnia/Herzeg.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Bosnia/Herzeg.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Bosnia/Herzeg.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Bosnia/Herzeg.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Bosnia/Herzeg.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Bosnia/Herzeg.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Bosnia/Herzeg.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Bosnia/Herzeg.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Bosnia/Herzeg.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Bosnia/Herzeg.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Bosnia/Herzeg.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Bosnia/Herzeg.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Bosnia/Herzeg.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Bosnia/Herzeg.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Bosnia/Herzeg.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Bosnia/Herzeg.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Bosnia/Herzeg.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Bosnia/Herzeg.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Bosnia/Herzeg.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Bosnia/Herzeg.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Bosnia/Herzeg.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Bosnia/Herzeg.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Bosnia/Herzeg.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c r="B14" s="196">
        <f>INDEX(Groups!$C$7:$C$65,MATCH(C14,Groups!$D$7:$D$65,0))</f>
        <v>55</v>
      </c>
      <c r="C14" s="197" t="str">
        <f>CalcB!$P$23</f>
        <v>Qatar</v>
      </c>
      <c r="D14" s="198">
        <f>INDEX(Groups!$C$7:$C$65,MATCH(E14,Groups!$D$7:$D$65,0))</f>
        <v>19</v>
      </c>
      <c r="E14" s="197" t="str">
        <f>CalcB!$Q$23</f>
        <v>Switzerland</v>
      </c>
      <c r="F14" s="729" t="str">
        <f>CalcB!$R$23</f>
        <v/>
      </c>
      <c r="G14" s="200" t="str">
        <f>CalcB!$S$23</f>
        <v/>
      </c>
      <c r="I14" s="196">
        <f t="shared" si="0"/>
        <v>55</v>
      </c>
      <c r="J14" s="197" t="str">
        <f t="shared" si="156"/>
        <v>Qatar</v>
      </c>
      <c r="K14" s="198">
        <f t="shared" si="26"/>
        <v>19</v>
      </c>
      <c r="L14" s="197" t="str">
        <f t="shared" si="157"/>
        <v>Switzerland</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Switzerland</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Switzerland</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Switzerland</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Switzerland</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Switzerland</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Switzerland</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Switzerland</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Switzerland</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Switzerland</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Switzerland</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Switzerland</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Switzerland</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Switzerland</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Switzerland</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Switzerland</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Switzerland</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Switzerland</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Switzerland</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Switzerland</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Switzerland</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Switzerland</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Switzerland</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Switzerland</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Switzerland</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Switzerland</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c r="B15" s="196">
        <f>INDEX(Groups!$C$7:$C$65,MATCH(C15,Groups!$D$7:$D$65,0))</f>
        <v>19</v>
      </c>
      <c r="C15" s="197" t="str">
        <f>CalcB!$P$24</f>
        <v>Switzerland</v>
      </c>
      <c r="D15" s="198">
        <f>INDEX(Groups!$C$7:$C$65,MATCH(E15,Groups!$D$7:$D$65,0))</f>
        <v>65</v>
      </c>
      <c r="E15" s="197" t="str">
        <f>CalcB!$Q$24</f>
        <v>Bosnia/Herzeg.</v>
      </c>
      <c r="F15" s="199" t="str">
        <f>CalcB!$R$24</f>
        <v/>
      </c>
      <c r="G15" s="200" t="str">
        <f>CalcB!$S$24</f>
        <v/>
      </c>
      <c r="I15" s="196">
        <f t="shared" si="0"/>
        <v>19</v>
      </c>
      <c r="J15" s="197" t="str">
        <f t="shared" si="156"/>
        <v>Switzerland</v>
      </c>
      <c r="K15" s="198">
        <f t="shared" si="26"/>
        <v>65</v>
      </c>
      <c r="L15" s="197" t="str">
        <f t="shared" si="157"/>
        <v>Bosnia/Herzeg.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Switzerland</v>
      </c>
      <c r="X15" s="198">
        <f t="shared" si="29"/>
        <v>65</v>
      </c>
      <c r="Y15" s="197" t="str">
        <f t="shared" si="161"/>
        <v>Bosnia/Herzeg.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Switzerland</v>
      </c>
      <c r="AK15" s="198">
        <f t="shared" si="32"/>
        <v>65</v>
      </c>
      <c r="AL15" s="197" t="str">
        <f t="shared" si="165"/>
        <v>Bosnia/Herzeg.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Switzerland</v>
      </c>
      <c r="AX15" s="198">
        <f t="shared" si="35"/>
        <v>65</v>
      </c>
      <c r="AY15" s="197" t="str">
        <f t="shared" si="169"/>
        <v>Bosnia/Herzeg.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Switzerland</v>
      </c>
      <c r="BK15" s="198">
        <f t="shared" si="38"/>
        <v>65</v>
      </c>
      <c r="BL15" s="197" t="str">
        <f t="shared" si="173"/>
        <v>Bosnia/Herzeg.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Switzerland</v>
      </c>
      <c r="BX15" s="198">
        <f t="shared" si="41"/>
        <v>65</v>
      </c>
      <c r="BY15" s="197" t="str">
        <f t="shared" si="177"/>
        <v>Bosnia/Herzeg.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Switzerland</v>
      </c>
      <c r="CK15" s="198">
        <f t="shared" si="44"/>
        <v>65</v>
      </c>
      <c r="CL15" s="197" t="str">
        <f t="shared" si="181"/>
        <v>Bosnia/Herzeg.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Switzerland</v>
      </c>
      <c r="CX15" s="198">
        <f t="shared" si="47"/>
        <v>65</v>
      </c>
      <c r="CY15" s="197" t="str">
        <f t="shared" si="185"/>
        <v>Bosnia/Herzeg.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Switzerland</v>
      </c>
      <c r="DK15" s="198">
        <f t="shared" si="50"/>
        <v>65</v>
      </c>
      <c r="DL15" s="197" t="str">
        <f t="shared" si="189"/>
        <v>Bosnia/Herzeg.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Switzerland</v>
      </c>
      <c r="DX15" s="198">
        <f t="shared" si="53"/>
        <v>65</v>
      </c>
      <c r="DY15" s="197" t="str">
        <f t="shared" si="193"/>
        <v>Bosnia/Herzeg.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Switzerland</v>
      </c>
      <c r="EK15" s="198">
        <f t="shared" si="56"/>
        <v>65</v>
      </c>
      <c r="EL15" s="197" t="str">
        <f t="shared" si="197"/>
        <v>Bosnia/Herzeg.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Switzerland</v>
      </c>
      <c r="EX15" s="198">
        <f t="shared" si="59"/>
        <v>65</v>
      </c>
      <c r="EY15" s="197" t="str">
        <f t="shared" si="201"/>
        <v>Bosnia/Herzeg.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Switzerland</v>
      </c>
      <c r="FK15" s="198">
        <f t="shared" si="62"/>
        <v>65</v>
      </c>
      <c r="FL15" s="197" t="str">
        <f t="shared" si="205"/>
        <v>Bosnia/Herzeg.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Switzerland</v>
      </c>
      <c r="FX15" s="198">
        <f t="shared" si="65"/>
        <v>65</v>
      </c>
      <c r="FY15" s="197" t="str">
        <f t="shared" si="209"/>
        <v>Bosnia/Herzeg.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Switzerland</v>
      </c>
      <c r="GK15" s="198">
        <f t="shared" si="68"/>
        <v>65</v>
      </c>
      <c r="GL15" s="197" t="str">
        <f t="shared" si="213"/>
        <v>Bosnia/Herzeg.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Switzerland</v>
      </c>
      <c r="GX15" s="198">
        <f t="shared" si="71"/>
        <v>65</v>
      </c>
      <c r="GY15" s="197" t="str">
        <f t="shared" si="217"/>
        <v>Bosnia/Herzeg.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Switzerland</v>
      </c>
      <c r="HK15" s="198">
        <f t="shared" si="74"/>
        <v>65</v>
      </c>
      <c r="HL15" s="197" t="str">
        <f t="shared" si="221"/>
        <v>Bosnia/Herzeg.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Switzerland</v>
      </c>
      <c r="HX15" s="198">
        <f t="shared" si="77"/>
        <v>65</v>
      </c>
      <c r="HY15" s="197" t="str">
        <f t="shared" si="225"/>
        <v>Bosnia/Herzeg.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Switzerland</v>
      </c>
      <c r="IK15" s="198">
        <f t="shared" si="80"/>
        <v>65</v>
      </c>
      <c r="IL15" s="197" t="str">
        <f t="shared" si="229"/>
        <v>Bosnia/Herzeg.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Switzerland</v>
      </c>
      <c r="IX15" s="198">
        <f t="shared" si="83"/>
        <v>65</v>
      </c>
      <c r="IY15" s="197" t="str">
        <f t="shared" si="233"/>
        <v>Bosnia/Herzeg.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Switzerland</v>
      </c>
      <c r="JK15" s="198">
        <f t="shared" si="86"/>
        <v>65</v>
      </c>
      <c r="JL15" s="197" t="str">
        <f t="shared" si="237"/>
        <v>Bosnia/Herzeg.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Switzerland</v>
      </c>
      <c r="JX15" s="198">
        <f t="shared" si="89"/>
        <v>65</v>
      </c>
      <c r="JY15" s="197" t="str">
        <f t="shared" si="241"/>
        <v>Bosnia/Herzeg.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Switzerland</v>
      </c>
      <c r="KK15" s="198">
        <f t="shared" si="92"/>
        <v>65</v>
      </c>
      <c r="KL15" s="197" t="str">
        <f t="shared" si="245"/>
        <v>Bosnia/Herzeg.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Switzerland</v>
      </c>
      <c r="KX15" s="198">
        <f t="shared" si="95"/>
        <v>65</v>
      </c>
      <c r="KY15" s="197" t="str">
        <f t="shared" si="249"/>
        <v>Bosnia/Herzeg.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Switzerland</v>
      </c>
      <c r="LK15" s="198">
        <f t="shared" si="98"/>
        <v>65</v>
      </c>
      <c r="LL15" s="197" t="str">
        <f t="shared" si="253"/>
        <v>Bosnia/Herzeg.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Switzerland</v>
      </c>
      <c r="LX15" s="198">
        <f t="shared" si="101"/>
        <v>65</v>
      </c>
      <c r="LY15" s="197" t="str">
        <f t="shared" si="257"/>
        <v>Bosnia/Herzeg.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c r="B17" s="196">
        <f>INDEX(Groups!$C$7:$C$65,MATCH(C17,Groups!$D$7:$D$65,0))</f>
        <v>19</v>
      </c>
      <c r="C17" s="197" t="str">
        <f>CalcB!$P$26</f>
        <v>Switzerland</v>
      </c>
      <c r="D17" s="198">
        <f>INDEX(Groups!$C$7:$C$65,MATCH(E17,Groups!$D$7:$D$65,0))</f>
        <v>30</v>
      </c>
      <c r="E17" s="197" t="str">
        <f>CalcB!$Q$26</f>
        <v>Canada</v>
      </c>
      <c r="F17" s="199" t="str">
        <f>CalcB!$R$26</f>
        <v/>
      </c>
      <c r="G17" s="200" t="str">
        <f>CalcB!$S$26</f>
        <v/>
      </c>
      <c r="I17" s="196">
        <f t="shared" si="0"/>
        <v>19</v>
      </c>
      <c r="J17" s="197" t="str">
        <f t="shared" si="156"/>
        <v>Switzerland</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Switzerland</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Switzerland</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Switzerland</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Switzerland</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Switzerland</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Switzerland</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Switzerland</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Switzerland</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Switzerland</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Switzerland</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Switzerland</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Switzerland</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Switzerland</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Switzerland</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Switzerland</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Switzerland</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Switzerland</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Switzerland</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Switzerland</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Switzerland</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Switzerland</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Switzerland</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Switzerland</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Switzerland</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Switzerland</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c r="B18" s="196">
        <f>INDEX(Groups!$C$7:$C$65,MATCH(C18,Groups!$D$7:$D$65,0))</f>
        <v>65</v>
      </c>
      <c r="C18" s="197" t="str">
        <f>CalcB!$P$27</f>
        <v>Bosnia/Herzeg.</v>
      </c>
      <c r="D18" s="198">
        <f>INDEX(Groups!$C$7:$C$65,MATCH(E18,Groups!$D$7:$D$65,0))</f>
        <v>55</v>
      </c>
      <c r="E18" s="197" t="str">
        <f>CalcB!$Q$27</f>
        <v>Qatar</v>
      </c>
      <c r="F18" s="199" t="str">
        <f>CalcB!$R$27</f>
        <v/>
      </c>
      <c r="G18" s="200" t="str">
        <f>CalcB!$S$27</f>
        <v/>
      </c>
      <c r="I18" s="196">
        <f t="shared" si="0"/>
        <v>65</v>
      </c>
      <c r="J18" s="197" t="str">
        <f t="shared" si="156"/>
        <v>Bosnia/Herzeg.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Bosnia/Herzeg.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Bosnia/Herzeg.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Bosnia/Herzeg.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Bosnia/Herzeg.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Bosnia/Herzeg.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Bosnia/Herzeg.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Bosnia/Herzeg.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Bosnia/Herzeg.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Bosnia/Herzeg.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Bosnia/Herzeg.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Bosnia/Herzeg.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Bosnia/Herzeg.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Bosnia/Herzeg.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Bosnia/Herzeg.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Bosnia/Herzeg.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Bosnia/Herzeg.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Bosnia/Herzeg.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Bosnia/Herzeg.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Bosnia/Herzeg.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Bosnia/Herzeg.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Bosnia/Herzeg.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Bosnia/Herzeg.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Bosnia/Herzeg.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Bosnia/Herzeg.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Bosnia/Herzeg.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c r="B19" s="205" t="str">
        <f>Language!$E$130&amp;" C"</f>
        <v>Group C</v>
      </c>
      <c r="C19" s="206"/>
      <c r="D19" s="211"/>
      <c r="E19" s="208"/>
      <c r="F19" s="212"/>
      <c r="G19" s="213"/>
      <c r="I19" s="205" t="str">
        <f t="shared" si="0"/>
        <v>Group C</v>
      </c>
      <c r="J19" s="207"/>
      <c r="K19" s="211"/>
      <c r="L19" s="208"/>
      <c r="M19" s="236"/>
      <c r="N19" s="237"/>
      <c r="O19" s="209"/>
      <c r="P19" s="220"/>
      <c r="Q19" s="220"/>
      <c r="R19" s="208"/>
      <c r="S19" s="208"/>
      <c r="T19" s="221"/>
      <c r="V19" s="205" t="str">
        <f t="shared" si="1"/>
        <v>Group C</v>
      </c>
      <c r="W19" s="207"/>
      <c r="X19" s="211"/>
      <c r="Y19" s="208"/>
      <c r="Z19" s="236"/>
      <c r="AA19" s="237"/>
      <c r="AB19" s="209"/>
      <c r="AC19" s="220"/>
      <c r="AD19" s="220"/>
      <c r="AE19" s="208"/>
      <c r="AF19" s="208"/>
      <c r="AG19" s="221"/>
      <c r="AI19" s="205" t="str">
        <f t="shared" si="2"/>
        <v>Group C</v>
      </c>
      <c r="AJ19" s="207"/>
      <c r="AK19" s="211"/>
      <c r="AL19" s="208"/>
      <c r="AM19" s="236"/>
      <c r="AN19" s="237"/>
      <c r="AO19" s="209"/>
      <c r="AP19" s="220"/>
      <c r="AQ19" s="220"/>
      <c r="AR19" s="208"/>
      <c r="AS19" s="208"/>
      <c r="AT19" s="221"/>
      <c r="AV19" s="205" t="str">
        <f t="shared" si="3"/>
        <v>Group C</v>
      </c>
      <c r="AW19" s="207"/>
      <c r="AX19" s="211"/>
      <c r="AY19" s="208"/>
      <c r="AZ19" s="236"/>
      <c r="BA19" s="237"/>
      <c r="BB19" s="209"/>
      <c r="BC19" s="220"/>
      <c r="BD19" s="220"/>
      <c r="BE19" s="208"/>
      <c r="BF19" s="208"/>
      <c r="BG19" s="221"/>
      <c r="BI19" s="205" t="str">
        <f t="shared" si="4"/>
        <v>Group C</v>
      </c>
      <c r="BJ19" s="207"/>
      <c r="BK19" s="211"/>
      <c r="BL19" s="208"/>
      <c r="BM19" s="236"/>
      <c r="BN19" s="237"/>
      <c r="BO19" s="209"/>
      <c r="BP19" s="220"/>
      <c r="BQ19" s="220"/>
      <c r="BR19" s="208"/>
      <c r="BS19" s="208"/>
      <c r="BT19" s="221"/>
      <c r="BV19" s="205" t="str">
        <f t="shared" si="5"/>
        <v>Group C</v>
      </c>
      <c r="BW19" s="207"/>
      <c r="BX19" s="211"/>
      <c r="BY19" s="208"/>
      <c r="BZ19" s="236"/>
      <c r="CA19" s="237"/>
      <c r="CB19" s="209"/>
      <c r="CC19" s="220"/>
      <c r="CD19" s="220"/>
      <c r="CE19" s="208"/>
      <c r="CF19" s="208"/>
      <c r="CG19" s="221"/>
      <c r="CI19" s="205" t="str">
        <f t="shared" si="6"/>
        <v>Group C</v>
      </c>
      <c r="CJ19" s="207"/>
      <c r="CK19" s="211"/>
      <c r="CL19" s="208"/>
      <c r="CM19" s="236"/>
      <c r="CN19" s="237"/>
      <c r="CO19" s="209"/>
      <c r="CP19" s="220"/>
      <c r="CQ19" s="220"/>
      <c r="CR19" s="208"/>
      <c r="CS19" s="208"/>
      <c r="CT19" s="221"/>
      <c r="CV19" s="205" t="str">
        <f t="shared" si="7"/>
        <v>Group C</v>
      </c>
      <c r="CW19" s="207"/>
      <c r="CX19" s="211"/>
      <c r="CY19" s="208"/>
      <c r="CZ19" s="236"/>
      <c r="DA19" s="237"/>
      <c r="DB19" s="209"/>
      <c r="DC19" s="220"/>
      <c r="DD19" s="220"/>
      <c r="DE19" s="208"/>
      <c r="DF19" s="208"/>
      <c r="DG19" s="221"/>
      <c r="DI19" s="205" t="str">
        <f t="shared" si="8"/>
        <v>Group C</v>
      </c>
      <c r="DJ19" s="207"/>
      <c r="DK19" s="211"/>
      <c r="DL19" s="208"/>
      <c r="DM19" s="236"/>
      <c r="DN19" s="237"/>
      <c r="DO19" s="209"/>
      <c r="DP19" s="220"/>
      <c r="DQ19" s="220"/>
      <c r="DR19" s="208"/>
      <c r="DS19" s="208"/>
      <c r="DT19" s="221"/>
      <c r="DV19" s="205" t="str">
        <f t="shared" si="9"/>
        <v>Group C</v>
      </c>
      <c r="DW19" s="207"/>
      <c r="DX19" s="211"/>
      <c r="DY19" s="208"/>
      <c r="DZ19" s="236"/>
      <c r="EA19" s="237"/>
      <c r="EB19" s="209"/>
      <c r="EC19" s="220"/>
      <c r="ED19" s="220"/>
      <c r="EE19" s="208"/>
      <c r="EF19" s="208"/>
      <c r="EG19" s="221"/>
      <c r="EI19" s="205" t="str">
        <f t="shared" si="10"/>
        <v>Group C</v>
      </c>
      <c r="EJ19" s="207"/>
      <c r="EK19" s="211"/>
      <c r="EL19" s="208"/>
      <c r="EM19" s="236"/>
      <c r="EN19" s="237"/>
      <c r="EO19" s="209"/>
      <c r="EP19" s="220"/>
      <c r="EQ19" s="220"/>
      <c r="ER19" s="208"/>
      <c r="ES19" s="208"/>
      <c r="ET19" s="221"/>
      <c r="EV19" s="205" t="str">
        <f t="shared" si="11"/>
        <v>Group C</v>
      </c>
      <c r="EW19" s="207"/>
      <c r="EX19" s="211"/>
      <c r="EY19" s="208"/>
      <c r="EZ19" s="236"/>
      <c r="FA19" s="237"/>
      <c r="FB19" s="209"/>
      <c r="FC19" s="220"/>
      <c r="FD19" s="220"/>
      <c r="FE19" s="208"/>
      <c r="FF19" s="208"/>
      <c r="FG19" s="221"/>
      <c r="FI19" s="205" t="str">
        <f t="shared" si="12"/>
        <v>Group C</v>
      </c>
      <c r="FJ19" s="207"/>
      <c r="FK19" s="211"/>
      <c r="FL19" s="208"/>
      <c r="FM19" s="236"/>
      <c r="FN19" s="237"/>
      <c r="FO19" s="209"/>
      <c r="FP19" s="220"/>
      <c r="FQ19" s="220"/>
      <c r="FR19" s="208"/>
      <c r="FS19" s="208"/>
      <c r="FT19" s="221"/>
      <c r="FV19" s="205" t="str">
        <f t="shared" si="13"/>
        <v>Group C</v>
      </c>
      <c r="FW19" s="207"/>
      <c r="FX19" s="211"/>
      <c r="FY19" s="208"/>
      <c r="FZ19" s="236"/>
      <c r="GA19" s="237"/>
      <c r="GB19" s="209"/>
      <c r="GC19" s="220"/>
      <c r="GD19" s="220"/>
      <c r="GE19" s="208"/>
      <c r="GF19" s="208"/>
      <c r="GG19" s="221"/>
      <c r="GI19" s="205" t="str">
        <f t="shared" si="14"/>
        <v>Group C</v>
      </c>
      <c r="GJ19" s="207"/>
      <c r="GK19" s="211"/>
      <c r="GL19" s="208"/>
      <c r="GM19" s="236"/>
      <c r="GN19" s="237"/>
      <c r="GO19" s="209"/>
      <c r="GP19" s="220"/>
      <c r="GQ19" s="220"/>
      <c r="GR19" s="208"/>
      <c r="GS19" s="208"/>
      <c r="GT19" s="221"/>
      <c r="GV19" s="205" t="str">
        <f t="shared" si="15"/>
        <v>Group C</v>
      </c>
      <c r="GW19" s="207"/>
      <c r="GX19" s="211"/>
      <c r="GY19" s="208"/>
      <c r="GZ19" s="236"/>
      <c r="HA19" s="237"/>
      <c r="HB19" s="209"/>
      <c r="HC19" s="220"/>
      <c r="HD19" s="220"/>
      <c r="HE19" s="208"/>
      <c r="HF19" s="208"/>
      <c r="HG19" s="221"/>
      <c r="HI19" s="205" t="str">
        <f t="shared" si="16"/>
        <v>Group C</v>
      </c>
      <c r="HJ19" s="207"/>
      <c r="HK19" s="211"/>
      <c r="HL19" s="208"/>
      <c r="HM19" s="236"/>
      <c r="HN19" s="237"/>
      <c r="HO19" s="209"/>
      <c r="HP19" s="220"/>
      <c r="HQ19" s="220"/>
      <c r="HR19" s="208"/>
      <c r="HS19" s="208"/>
      <c r="HT19" s="221"/>
      <c r="HV19" s="205" t="str">
        <f t="shared" si="17"/>
        <v>Group C</v>
      </c>
      <c r="HW19" s="207"/>
      <c r="HX19" s="211"/>
      <c r="HY19" s="208"/>
      <c r="HZ19" s="236"/>
      <c r="IA19" s="237"/>
      <c r="IB19" s="209"/>
      <c r="IC19" s="220"/>
      <c r="ID19" s="220"/>
      <c r="IE19" s="208"/>
      <c r="IF19" s="208"/>
      <c r="IG19" s="221"/>
      <c r="II19" s="205" t="str">
        <f t="shared" si="18"/>
        <v>Group C</v>
      </c>
      <c r="IJ19" s="207"/>
      <c r="IK19" s="211"/>
      <c r="IL19" s="208"/>
      <c r="IM19" s="236"/>
      <c r="IN19" s="237"/>
      <c r="IO19" s="209"/>
      <c r="IP19" s="220"/>
      <c r="IQ19" s="220"/>
      <c r="IR19" s="208"/>
      <c r="IS19" s="208"/>
      <c r="IT19" s="221"/>
      <c r="IV19" s="205" t="str">
        <f t="shared" si="19"/>
        <v>Group C</v>
      </c>
      <c r="IW19" s="207"/>
      <c r="IX19" s="211"/>
      <c r="IY19" s="208"/>
      <c r="IZ19" s="236"/>
      <c r="JA19" s="237"/>
      <c r="JB19" s="209"/>
      <c r="JC19" s="220"/>
      <c r="JD19" s="220"/>
      <c r="JE19" s="208"/>
      <c r="JF19" s="208"/>
      <c r="JG19" s="221"/>
      <c r="JI19" s="205" t="str">
        <f t="shared" si="20"/>
        <v>Group C</v>
      </c>
      <c r="JJ19" s="207"/>
      <c r="JK19" s="211"/>
      <c r="JL19" s="208"/>
      <c r="JM19" s="236"/>
      <c r="JN19" s="237"/>
      <c r="JO19" s="209"/>
      <c r="JP19" s="220"/>
      <c r="JQ19" s="220"/>
      <c r="JR19" s="208"/>
      <c r="JS19" s="208"/>
      <c r="JT19" s="221"/>
      <c r="JV19" s="205" t="str">
        <f t="shared" si="21"/>
        <v>Group C</v>
      </c>
      <c r="JW19" s="207"/>
      <c r="JX19" s="211"/>
      <c r="JY19" s="208"/>
      <c r="JZ19" s="236"/>
      <c r="KA19" s="237"/>
      <c r="KB19" s="209"/>
      <c r="KC19" s="220"/>
      <c r="KD19" s="220"/>
      <c r="KE19" s="208"/>
      <c r="KF19" s="208"/>
      <c r="KG19" s="221"/>
      <c r="KI19" s="205" t="str">
        <f t="shared" si="22"/>
        <v>Group C</v>
      </c>
      <c r="KJ19" s="207"/>
      <c r="KK19" s="211"/>
      <c r="KL19" s="208"/>
      <c r="KM19" s="236"/>
      <c r="KN19" s="237"/>
      <c r="KO19" s="209"/>
      <c r="KP19" s="220"/>
      <c r="KQ19" s="220"/>
      <c r="KR19" s="208"/>
      <c r="KS19" s="208"/>
      <c r="KT19" s="221"/>
      <c r="KV19" s="205" t="str">
        <f t="shared" si="23"/>
        <v>Group C</v>
      </c>
      <c r="KW19" s="207"/>
      <c r="KX19" s="211"/>
      <c r="KY19" s="208"/>
      <c r="KZ19" s="236"/>
      <c r="LA19" s="237"/>
      <c r="LB19" s="209"/>
      <c r="LC19" s="220"/>
      <c r="LD19" s="220"/>
      <c r="LE19" s="208"/>
      <c r="LF19" s="208"/>
      <c r="LG19" s="221"/>
      <c r="LI19" s="205" t="str">
        <f t="shared" si="24"/>
        <v>Group C</v>
      </c>
      <c r="LJ19" s="207"/>
      <c r="LK19" s="211"/>
      <c r="LL19" s="208"/>
      <c r="LM19" s="236"/>
      <c r="LN19" s="237"/>
      <c r="LO19" s="209"/>
      <c r="LP19" s="220"/>
      <c r="LQ19" s="220"/>
      <c r="LR19" s="208"/>
      <c r="LS19" s="208"/>
      <c r="LT19" s="221"/>
      <c r="LV19" s="205" t="str">
        <f t="shared" si="25"/>
        <v>Group C</v>
      </c>
      <c r="LW19" s="207"/>
      <c r="LX19" s="211"/>
      <c r="LY19" s="208"/>
      <c r="LZ19" s="236"/>
      <c r="MA19" s="237"/>
      <c r="MB19" s="209"/>
      <c r="MC19" s="220"/>
      <c r="MD19" s="220"/>
      <c r="ME19" s="208"/>
      <c r="MF19" s="208"/>
      <c r="MG19" s="221"/>
    </row>
    <row r="20" spans="2:345">
      <c r="B20" s="196">
        <f>INDEX(Groups!$C$7:$C$65,MATCH(C20,Groups!$D$7:$D$65,0))</f>
        <v>6</v>
      </c>
      <c r="C20" s="197" t="str">
        <f>CalcC!$P$22</f>
        <v>Brazil</v>
      </c>
      <c r="D20" s="198">
        <f>INDEX(Groups!$C$7:$C$65,MATCH(E20,Groups!$D$7:$D$65,0))</f>
        <v>8</v>
      </c>
      <c r="E20" s="197" t="str">
        <f>CalcC!$Q$22</f>
        <v>Morocco</v>
      </c>
      <c r="F20" s="199" t="str">
        <f>CalcC!$R$22</f>
        <v/>
      </c>
      <c r="G20" s="200" t="str">
        <f>CalcC!$S$22</f>
        <v/>
      </c>
      <c r="I20" s="196">
        <f t="shared" si="0"/>
        <v>6</v>
      </c>
      <c r="J20" s="197" t="str">
        <f t="shared" ref="J20:J25" si="260">$C20</f>
        <v>Brazil</v>
      </c>
      <c r="K20" s="198">
        <f t="shared" si="26"/>
        <v>8</v>
      </c>
      <c r="L20" s="197" t="str">
        <f t="shared" ref="L20:L25" si="261">$E20</f>
        <v>Morocco</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Brazil</v>
      </c>
      <c r="X20" s="198">
        <f t="shared" si="29"/>
        <v>8</v>
      </c>
      <c r="Y20" s="197" t="str">
        <f t="shared" ref="Y20:Y25" si="265">$E20</f>
        <v>Morocco</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Brazil</v>
      </c>
      <c r="AK20" s="198">
        <f t="shared" si="32"/>
        <v>8</v>
      </c>
      <c r="AL20" s="197" t="str">
        <f t="shared" ref="AL20:AL25" si="269">$E20</f>
        <v>Morocco</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Brazil</v>
      </c>
      <c r="AX20" s="198">
        <f t="shared" si="35"/>
        <v>8</v>
      </c>
      <c r="AY20" s="197" t="str">
        <f t="shared" ref="AY20:AY25" si="273">$E20</f>
        <v>Morocco</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Brazil</v>
      </c>
      <c r="BK20" s="198">
        <f t="shared" si="38"/>
        <v>8</v>
      </c>
      <c r="BL20" s="197" t="str">
        <f t="shared" ref="BL20:BL25" si="277">$E20</f>
        <v>Morocco</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Brazil</v>
      </c>
      <c r="BX20" s="198">
        <f t="shared" si="41"/>
        <v>8</v>
      </c>
      <c r="BY20" s="197" t="str">
        <f t="shared" ref="BY20:BY25" si="281">$E20</f>
        <v>Morocco</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Brazil</v>
      </c>
      <c r="CK20" s="198">
        <f t="shared" si="44"/>
        <v>8</v>
      </c>
      <c r="CL20" s="197" t="str">
        <f t="shared" ref="CL20:CL25" si="285">$E20</f>
        <v>Morocco</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Brazil</v>
      </c>
      <c r="CX20" s="198">
        <f t="shared" si="47"/>
        <v>8</v>
      </c>
      <c r="CY20" s="197" t="str">
        <f t="shared" ref="CY20:CY25" si="289">$E20</f>
        <v>Morocco</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Brazil</v>
      </c>
      <c r="DK20" s="198">
        <f t="shared" si="50"/>
        <v>8</v>
      </c>
      <c r="DL20" s="197" t="str">
        <f t="shared" ref="DL20:DL25" si="293">$E20</f>
        <v>Morocco</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Brazil</v>
      </c>
      <c r="DX20" s="198">
        <f t="shared" si="53"/>
        <v>8</v>
      </c>
      <c r="DY20" s="197" t="str">
        <f t="shared" ref="DY20:DY25" si="297">$E20</f>
        <v>Morocco</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Brazil</v>
      </c>
      <c r="EK20" s="198">
        <f t="shared" si="56"/>
        <v>8</v>
      </c>
      <c r="EL20" s="197" t="str">
        <f t="shared" ref="EL20:EL25" si="301">$E20</f>
        <v>Morocco</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Brazil</v>
      </c>
      <c r="EX20" s="198">
        <f t="shared" si="59"/>
        <v>8</v>
      </c>
      <c r="EY20" s="197" t="str">
        <f t="shared" ref="EY20:EY25" si="305">$E20</f>
        <v>Morocco</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Brazil</v>
      </c>
      <c r="FK20" s="198">
        <f t="shared" si="62"/>
        <v>8</v>
      </c>
      <c r="FL20" s="197" t="str">
        <f t="shared" ref="FL20:FL25" si="309">$E20</f>
        <v>Morocco</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Brazil</v>
      </c>
      <c r="FX20" s="198">
        <f t="shared" si="65"/>
        <v>8</v>
      </c>
      <c r="FY20" s="197" t="str">
        <f t="shared" ref="FY20:FY25" si="313">$E20</f>
        <v>Morocco</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Brazil</v>
      </c>
      <c r="GK20" s="198">
        <f t="shared" si="68"/>
        <v>8</v>
      </c>
      <c r="GL20" s="197" t="str">
        <f t="shared" ref="GL20:GL25" si="317">$E20</f>
        <v>Morocco</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Brazil</v>
      </c>
      <c r="GX20" s="198">
        <f t="shared" si="71"/>
        <v>8</v>
      </c>
      <c r="GY20" s="197" t="str">
        <f t="shared" ref="GY20:GY25" si="321">$E20</f>
        <v>Morocco</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Brazil</v>
      </c>
      <c r="HK20" s="198">
        <f t="shared" si="74"/>
        <v>8</v>
      </c>
      <c r="HL20" s="197" t="str">
        <f t="shared" ref="HL20:HL25" si="325">$E20</f>
        <v>Morocco</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Brazil</v>
      </c>
      <c r="HX20" s="198">
        <f t="shared" si="77"/>
        <v>8</v>
      </c>
      <c r="HY20" s="197" t="str">
        <f t="shared" ref="HY20:HY25" si="329">$E20</f>
        <v>Morocco</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Brazil</v>
      </c>
      <c r="IK20" s="198">
        <f t="shared" si="80"/>
        <v>8</v>
      </c>
      <c r="IL20" s="197" t="str">
        <f t="shared" ref="IL20:IL25" si="333">$E20</f>
        <v>Morocco</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Brazil</v>
      </c>
      <c r="IX20" s="198">
        <f t="shared" si="83"/>
        <v>8</v>
      </c>
      <c r="IY20" s="197" t="str">
        <f t="shared" ref="IY20:IY25" si="337">$E20</f>
        <v>Morocco</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Brazil</v>
      </c>
      <c r="JK20" s="198">
        <f t="shared" si="86"/>
        <v>8</v>
      </c>
      <c r="JL20" s="197" t="str">
        <f t="shared" ref="JL20:JL25" si="341">$E20</f>
        <v>Morocco</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Brazil</v>
      </c>
      <c r="JX20" s="198">
        <f t="shared" si="89"/>
        <v>8</v>
      </c>
      <c r="JY20" s="197" t="str">
        <f t="shared" ref="JY20:JY25" si="345">$E20</f>
        <v>Morocco</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Brazil</v>
      </c>
      <c r="KK20" s="198">
        <f t="shared" si="92"/>
        <v>8</v>
      </c>
      <c r="KL20" s="197" t="str">
        <f t="shared" ref="KL20:KL25" si="349">$E20</f>
        <v>Morocco</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Brazil</v>
      </c>
      <c r="KX20" s="198">
        <f t="shared" si="95"/>
        <v>8</v>
      </c>
      <c r="KY20" s="197" t="str">
        <f t="shared" ref="KY20:KY25" si="353">$E20</f>
        <v>Morocco</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Brazil</v>
      </c>
      <c r="LK20" s="198">
        <f t="shared" si="98"/>
        <v>8</v>
      </c>
      <c r="LL20" s="197" t="str">
        <f t="shared" ref="LL20:LL25" si="357">$E20</f>
        <v>Morocco</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Brazil</v>
      </c>
      <c r="LX20" s="198">
        <f t="shared" si="101"/>
        <v>8</v>
      </c>
      <c r="LY20" s="197" t="str">
        <f t="shared" ref="LY20:LY25" si="361">$E20</f>
        <v>Morocco</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c r="B21" s="196">
        <f>INDEX(Groups!$C$7:$C$65,MATCH(C21,Groups!$D$7:$D$65,0))</f>
        <v>83</v>
      </c>
      <c r="C21" s="197" t="str">
        <f>CalcC!$P$23</f>
        <v>Haiti</v>
      </c>
      <c r="D21" s="198">
        <f>INDEX(Groups!$C$7:$C$65,MATCH(E21,Groups!$D$7:$D$65,0))</f>
        <v>43</v>
      </c>
      <c r="E21" s="197" t="str">
        <f>CalcC!$Q$23</f>
        <v>Scotland</v>
      </c>
      <c r="F21" s="729" t="str">
        <f>CalcC!$R$23</f>
        <v/>
      </c>
      <c r="G21" s="200" t="str">
        <f>CalcC!$S$23</f>
        <v/>
      </c>
      <c r="I21" s="196">
        <f t="shared" si="0"/>
        <v>83</v>
      </c>
      <c r="J21" s="197" t="str">
        <f t="shared" si="260"/>
        <v>Haiti</v>
      </c>
      <c r="K21" s="198">
        <f t="shared" si="26"/>
        <v>43</v>
      </c>
      <c r="L21" s="197" t="str">
        <f t="shared" si="261"/>
        <v>Scotland</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Haiti</v>
      </c>
      <c r="X21" s="198">
        <f t="shared" si="29"/>
        <v>43</v>
      </c>
      <c r="Y21" s="197" t="str">
        <f t="shared" si="265"/>
        <v>Scotland</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Haiti</v>
      </c>
      <c r="AK21" s="198">
        <f t="shared" si="32"/>
        <v>43</v>
      </c>
      <c r="AL21" s="197" t="str">
        <f t="shared" si="269"/>
        <v>Scotland</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Haiti</v>
      </c>
      <c r="AX21" s="198">
        <f t="shared" si="35"/>
        <v>43</v>
      </c>
      <c r="AY21" s="197" t="str">
        <f t="shared" si="273"/>
        <v>Scotland</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Haiti</v>
      </c>
      <c r="BK21" s="198">
        <f t="shared" si="38"/>
        <v>43</v>
      </c>
      <c r="BL21" s="197" t="str">
        <f t="shared" si="277"/>
        <v>Scotland</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Haiti</v>
      </c>
      <c r="BX21" s="198">
        <f t="shared" si="41"/>
        <v>43</v>
      </c>
      <c r="BY21" s="197" t="str">
        <f t="shared" si="281"/>
        <v>Scotland</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Haiti</v>
      </c>
      <c r="CK21" s="198">
        <f t="shared" si="44"/>
        <v>43</v>
      </c>
      <c r="CL21" s="197" t="str">
        <f t="shared" si="285"/>
        <v>Scotland</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Haiti</v>
      </c>
      <c r="CX21" s="198">
        <f t="shared" si="47"/>
        <v>43</v>
      </c>
      <c r="CY21" s="197" t="str">
        <f t="shared" si="289"/>
        <v>Scotland</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Haiti</v>
      </c>
      <c r="DK21" s="198">
        <f t="shared" si="50"/>
        <v>43</v>
      </c>
      <c r="DL21" s="197" t="str">
        <f t="shared" si="293"/>
        <v>Scotland</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Haiti</v>
      </c>
      <c r="DX21" s="198">
        <f t="shared" si="53"/>
        <v>43</v>
      </c>
      <c r="DY21" s="197" t="str">
        <f t="shared" si="297"/>
        <v>Scotland</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Haiti</v>
      </c>
      <c r="EK21" s="198">
        <f t="shared" si="56"/>
        <v>43</v>
      </c>
      <c r="EL21" s="197" t="str">
        <f t="shared" si="301"/>
        <v>Scotland</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Haiti</v>
      </c>
      <c r="EX21" s="198">
        <f t="shared" si="59"/>
        <v>43</v>
      </c>
      <c r="EY21" s="197" t="str">
        <f t="shared" si="305"/>
        <v>Scotland</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Haiti</v>
      </c>
      <c r="FK21" s="198">
        <f t="shared" si="62"/>
        <v>43</v>
      </c>
      <c r="FL21" s="197" t="str">
        <f t="shared" si="309"/>
        <v>Scotland</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Haiti</v>
      </c>
      <c r="FX21" s="198">
        <f t="shared" si="65"/>
        <v>43</v>
      </c>
      <c r="FY21" s="197" t="str">
        <f t="shared" si="313"/>
        <v>Scotland</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Haiti</v>
      </c>
      <c r="GK21" s="198">
        <f t="shared" si="68"/>
        <v>43</v>
      </c>
      <c r="GL21" s="197" t="str">
        <f t="shared" si="317"/>
        <v>Scotland</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Haiti</v>
      </c>
      <c r="GX21" s="198">
        <f t="shared" si="71"/>
        <v>43</v>
      </c>
      <c r="GY21" s="197" t="str">
        <f t="shared" si="321"/>
        <v>Scotland</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Haiti</v>
      </c>
      <c r="HK21" s="198">
        <f t="shared" si="74"/>
        <v>43</v>
      </c>
      <c r="HL21" s="197" t="str">
        <f t="shared" si="325"/>
        <v>Scotland</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Haiti</v>
      </c>
      <c r="HX21" s="198">
        <f t="shared" si="77"/>
        <v>43</v>
      </c>
      <c r="HY21" s="197" t="str">
        <f t="shared" si="329"/>
        <v>Scotland</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Haiti</v>
      </c>
      <c r="IK21" s="198">
        <f t="shared" si="80"/>
        <v>43</v>
      </c>
      <c r="IL21" s="197" t="str">
        <f t="shared" si="333"/>
        <v>Scotland</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Haiti</v>
      </c>
      <c r="IX21" s="198">
        <f t="shared" si="83"/>
        <v>43</v>
      </c>
      <c r="IY21" s="197" t="str">
        <f t="shared" si="337"/>
        <v>Scotland</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Haiti</v>
      </c>
      <c r="JK21" s="198">
        <f t="shared" si="86"/>
        <v>43</v>
      </c>
      <c r="JL21" s="197" t="str">
        <f t="shared" si="341"/>
        <v>Scotland</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Haiti</v>
      </c>
      <c r="JX21" s="198">
        <f t="shared" si="89"/>
        <v>43</v>
      </c>
      <c r="JY21" s="197" t="str">
        <f t="shared" si="345"/>
        <v>Scotland</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Haiti</v>
      </c>
      <c r="KK21" s="198">
        <f t="shared" si="92"/>
        <v>43</v>
      </c>
      <c r="KL21" s="197" t="str">
        <f t="shared" si="349"/>
        <v>Scotland</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Haiti</v>
      </c>
      <c r="KX21" s="198">
        <f t="shared" si="95"/>
        <v>43</v>
      </c>
      <c r="KY21" s="197" t="str">
        <f t="shared" si="353"/>
        <v>Scotland</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Haiti</v>
      </c>
      <c r="LK21" s="198">
        <f t="shared" si="98"/>
        <v>43</v>
      </c>
      <c r="LL21" s="197" t="str">
        <f t="shared" si="357"/>
        <v>Scotland</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Haiti</v>
      </c>
      <c r="LX21" s="198">
        <f t="shared" si="101"/>
        <v>43</v>
      </c>
      <c r="LY21" s="197" t="str">
        <f t="shared" si="361"/>
        <v>Scotland</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c r="B22" s="196">
        <f>INDEX(Groups!$C$7:$C$65,MATCH(C22,Groups!$D$7:$D$65,0))</f>
        <v>43</v>
      </c>
      <c r="C22" s="197" t="str">
        <f>CalcC!$P$24</f>
        <v>Scotland</v>
      </c>
      <c r="D22" s="198">
        <f>INDEX(Groups!$C$7:$C$65,MATCH(E22,Groups!$D$7:$D$65,0))</f>
        <v>8</v>
      </c>
      <c r="E22" s="197" t="str">
        <f>CalcC!$Q$24</f>
        <v>Morocco</v>
      </c>
      <c r="F22" s="199" t="str">
        <f>CalcC!$R$24</f>
        <v/>
      </c>
      <c r="G22" s="200" t="str">
        <f>CalcC!$S$24</f>
        <v/>
      </c>
      <c r="I22" s="196">
        <f t="shared" si="0"/>
        <v>43</v>
      </c>
      <c r="J22" s="197" t="str">
        <f t="shared" si="260"/>
        <v>Scotland</v>
      </c>
      <c r="K22" s="198">
        <f t="shared" si="26"/>
        <v>8</v>
      </c>
      <c r="L22" s="197" t="str">
        <f t="shared" si="261"/>
        <v>Morocco</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Scotland</v>
      </c>
      <c r="X22" s="198">
        <f t="shared" si="29"/>
        <v>8</v>
      </c>
      <c r="Y22" s="197" t="str">
        <f t="shared" si="265"/>
        <v>Morocco</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Scotland</v>
      </c>
      <c r="AK22" s="198">
        <f t="shared" si="32"/>
        <v>8</v>
      </c>
      <c r="AL22" s="197" t="str">
        <f t="shared" si="269"/>
        <v>Morocco</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Scotland</v>
      </c>
      <c r="AX22" s="198">
        <f t="shared" si="35"/>
        <v>8</v>
      </c>
      <c r="AY22" s="197" t="str">
        <f t="shared" si="273"/>
        <v>Morocco</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Scotland</v>
      </c>
      <c r="BK22" s="198">
        <f t="shared" si="38"/>
        <v>8</v>
      </c>
      <c r="BL22" s="197" t="str">
        <f t="shared" si="277"/>
        <v>Morocco</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Scotland</v>
      </c>
      <c r="BX22" s="198">
        <f t="shared" si="41"/>
        <v>8</v>
      </c>
      <c r="BY22" s="197" t="str">
        <f t="shared" si="281"/>
        <v>Morocco</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Scotland</v>
      </c>
      <c r="CK22" s="198">
        <f t="shared" si="44"/>
        <v>8</v>
      </c>
      <c r="CL22" s="197" t="str">
        <f t="shared" si="285"/>
        <v>Morocco</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Scotland</v>
      </c>
      <c r="CX22" s="198">
        <f t="shared" si="47"/>
        <v>8</v>
      </c>
      <c r="CY22" s="197" t="str">
        <f t="shared" si="289"/>
        <v>Morocco</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Scotland</v>
      </c>
      <c r="DK22" s="198">
        <f t="shared" si="50"/>
        <v>8</v>
      </c>
      <c r="DL22" s="197" t="str">
        <f t="shared" si="293"/>
        <v>Morocco</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Scotland</v>
      </c>
      <c r="DX22" s="198">
        <f t="shared" si="53"/>
        <v>8</v>
      </c>
      <c r="DY22" s="197" t="str">
        <f t="shared" si="297"/>
        <v>Morocco</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Scotland</v>
      </c>
      <c r="EK22" s="198">
        <f t="shared" si="56"/>
        <v>8</v>
      </c>
      <c r="EL22" s="197" t="str">
        <f t="shared" si="301"/>
        <v>Morocco</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Scotland</v>
      </c>
      <c r="EX22" s="198">
        <f t="shared" si="59"/>
        <v>8</v>
      </c>
      <c r="EY22" s="197" t="str">
        <f t="shared" si="305"/>
        <v>Morocco</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Scotland</v>
      </c>
      <c r="FK22" s="198">
        <f t="shared" si="62"/>
        <v>8</v>
      </c>
      <c r="FL22" s="197" t="str">
        <f t="shared" si="309"/>
        <v>Morocco</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Scotland</v>
      </c>
      <c r="FX22" s="198">
        <f t="shared" si="65"/>
        <v>8</v>
      </c>
      <c r="FY22" s="197" t="str">
        <f t="shared" si="313"/>
        <v>Morocco</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Scotland</v>
      </c>
      <c r="GK22" s="198">
        <f t="shared" si="68"/>
        <v>8</v>
      </c>
      <c r="GL22" s="197" t="str">
        <f t="shared" si="317"/>
        <v>Morocco</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Scotland</v>
      </c>
      <c r="GX22" s="198">
        <f t="shared" si="71"/>
        <v>8</v>
      </c>
      <c r="GY22" s="197" t="str">
        <f t="shared" si="321"/>
        <v>Morocco</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Scotland</v>
      </c>
      <c r="HK22" s="198">
        <f t="shared" si="74"/>
        <v>8</v>
      </c>
      <c r="HL22" s="197" t="str">
        <f t="shared" si="325"/>
        <v>Morocco</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Scotland</v>
      </c>
      <c r="HX22" s="198">
        <f t="shared" si="77"/>
        <v>8</v>
      </c>
      <c r="HY22" s="197" t="str">
        <f t="shared" si="329"/>
        <v>Morocco</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Scotland</v>
      </c>
      <c r="IK22" s="198">
        <f t="shared" si="80"/>
        <v>8</v>
      </c>
      <c r="IL22" s="197" t="str">
        <f t="shared" si="333"/>
        <v>Morocco</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Scotland</v>
      </c>
      <c r="IX22" s="198">
        <f t="shared" si="83"/>
        <v>8</v>
      </c>
      <c r="IY22" s="197" t="str">
        <f t="shared" si="337"/>
        <v>Morocco</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Scotland</v>
      </c>
      <c r="JK22" s="198">
        <f t="shared" si="86"/>
        <v>8</v>
      </c>
      <c r="JL22" s="197" t="str">
        <f t="shared" si="341"/>
        <v>Morocco</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Scotland</v>
      </c>
      <c r="JX22" s="198">
        <f t="shared" si="89"/>
        <v>8</v>
      </c>
      <c r="JY22" s="197" t="str">
        <f t="shared" si="345"/>
        <v>Morocco</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Scotland</v>
      </c>
      <c r="KK22" s="198">
        <f t="shared" si="92"/>
        <v>8</v>
      </c>
      <c r="KL22" s="197" t="str">
        <f t="shared" si="349"/>
        <v>Morocco</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Scotland</v>
      </c>
      <c r="KX22" s="198">
        <f t="shared" si="95"/>
        <v>8</v>
      </c>
      <c r="KY22" s="197" t="str">
        <f t="shared" si="353"/>
        <v>Morocco</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Scotland</v>
      </c>
      <c r="LK22" s="198">
        <f t="shared" si="98"/>
        <v>8</v>
      </c>
      <c r="LL22" s="197" t="str">
        <f t="shared" si="357"/>
        <v>Morocco</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Scotland</v>
      </c>
      <c r="LX22" s="198">
        <f t="shared" si="101"/>
        <v>8</v>
      </c>
      <c r="LY22" s="197" t="str">
        <f t="shared" si="361"/>
        <v>Morocco</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c r="B23" s="196">
        <f>INDEX(Groups!$C$7:$C$65,MATCH(C23,Groups!$D$7:$D$65,0))</f>
        <v>6</v>
      </c>
      <c r="C23" s="197" t="str">
        <f>CalcC!$P$25</f>
        <v>Brazil</v>
      </c>
      <c r="D23" s="198">
        <f>INDEX(Groups!$C$7:$C$65,MATCH(E23,Groups!$D$7:$D$65,0))</f>
        <v>83</v>
      </c>
      <c r="E23" s="197" t="str">
        <f>CalcC!$Q$25</f>
        <v>Haiti</v>
      </c>
      <c r="F23" s="199" t="str">
        <f>CalcC!$R$25</f>
        <v/>
      </c>
      <c r="G23" s="200" t="str">
        <f>CalcC!$S$25</f>
        <v/>
      </c>
      <c r="I23" s="196">
        <f t="shared" si="0"/>
        <v>6</v>
      </c>
      <c r="J23" s="197" t="str">
        <f t="shared" si="260"/>
        <v>Brazil</v>
      </c>
      <c r="K23" s="198">
        <f t="shared" si="26"/>
        <v>83</v>
      </c>
      <c r="L23" s="197" t="str">
        <f t="shared" si="261"/>
        <v>Haiti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Brazil</v>
      </c>
      <c r="X23" s="198">
        <f t="shared" si="29"/>
        <v>83</v>
      </c>
      <c r="Y23" s="197" t="str">
        <f t="shared" si="265"/>
        <v>Haiti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Brazil</v>
      </c>
      <c r="AK23" s="198">
        <f t="shared" si="32"/>
        <v>83</v>
      </c>
      <c r="AL23" s="197" t="str">
        <f t="shared" si="269"/>
        <v>Haiti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Brazil</v>
      </c>
      <c r="AX23" s="198">
        <f t="shared" si="35"/>
        <v>83</v>
      </c>
      <c r="AY23" s="197" t="str">
        <f t="shared" si="273"/>
        <v>Haiti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Brazil</v>
      </c>
      <c r="BK23" s="198">
        <f t="shared" si="38"/>
        <v>83</v>
      </c>
      <c r="BL23" s="197" t="str">
        <f t="shared" si="277"/>
        <v>Haiti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Brazil</v>
      </c>
      <c r="BX23" s="198">
        <f t="shared" si="41"/>
        <v>83</v>
      </c>
      <c r="BY23" s="197" t="str">
        <f t="shared" si="281"/>
        <v>Haiti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Brazil</v>
      </c>
      <c r="CK23" s="198">
        <f t="shared" si="44"/>
        <v>83</v>
      </c>
      <c r="CL23" s="197" t="str">
        <f t="shared" si="285"/>
        <v>Haiti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Brazil</v>
      </c>
      <c r="CX23" s="198">
        <f t="shared" si="47"/>
        <v>83</v>
      </c>
      <c r="CY23" s="197" t="str">
        <f t="shared" si="289"/>
        <v>Haiti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Brazil</v>
      </c>
      <c r="DK23" s="198">
        <f t="shared" si="50"/>
        <v>83</v>
      </c>
      <c r="DL23" s="197" t="str">
        <f t="shared" si="293"/>
        <v>Haiti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Brazil</v>
      </c>
      <c r="DX23" s="198">
        <f t="shared" si="53"/>
        <v>83</v>
      </c>
      <c r="DY23" s="197" t="str">
        <f t="shared" si="297"/>
        <v>Haiti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Brazil</v>
      </c>
      <c r="EK23" s="198">
        <f t="shared" si="56"/>
        <v>83</v>
      </c>
      <c r="EL23" s="197" t="str">
        <f t="shared" si="301"/>
        <v>Haiti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Brazil</v>
      </c>
      <c r="EX23" s="198">
        <f t="shared" si="59"/>
        <v>83</v>
      </c>
      <c r="EY23" s="197" t="str">
        <f t="shared" si="305"/>
        <v>Haiti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Brazil</v>
      </c>
      <c r="FK23" s="198">
        <f t="shared" si="62"/>
        <v>83</v>
      </c>
      <c r="FL23" s="197" t="str">
        <f t="shared" si="309"/>
        <v>Haiti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Brazil</v>
      </c>
      <c r="FX23" s="198">
        <f t="shared" si="65"/>
        <v>83</v>
      </c>
      <c r="FY23" s="197" t="str">
        <f t="shared" si="313"/>
        <v>Haiti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Brazil</v>
      </c>
      <c r="GK23" s="198">
        <f t="shared" si="68"/>
        <v>83</v>
      </c>
      <c r="GL23" s="197" t="str">
        <f t="shared" si="317"/>
        <v>Haiti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Brazil</v>
      </c>
      <c r="GX23" s="198">
        <f t="shared" si="71"/>
        <v>83</v>
      </c>
      <c r="GY23" s="197" t="str">
        <f t="shared" si="321"/>
        <v>Haiti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Brazil</v>
      </c>
      <c r="HK23" s="198">
        <f t="shared" si="74"/>
        <v>83</v>
      </c>
      <c r="HL23" s="197" t="str">
        <f t="shared" si="325"/>
        <v>Haiti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Brazil</v>
      </c>
      <c r="HX23" s="198">
        <f t="shared" si="77"/>
        <v>83</v>
      </c>
      <c r="HY23" s="197" t="str">
        <f t="shared" si="329"/>
        <v>Haiti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Brazil</v>
      </c>
      <c r="IK23" s="198">
        <f t="shared" si="80"/>
        <v>83</v>
      </c>
      <c r="IL23" s="197" t="str">
        <f t="shared" si="333"/>
        <v>Haiti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Brazil</v>
      </c>
      <c r="IX23" s="198">
        <f t="shared" si="83"/>
        <v>83</v>
      </c>
      <c r="IY23" s="197" t="str">
        <f t="shared" si="337"/>
        <v>Haiti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Brazil</v>
      </c>
      <c r="JK23" s="198">
        <f t="shared" si="86"/>
        <v>83</v>
      </c>
      <c r="JL23" s="197" t="str">
        <f t="shared" si="341"/>
        <v>Haiti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Brazil</v>
      </c>
      <c r="JX23" s="198">
        <f t="shared" si="89"/>
        <v>83</v>
      </c>
      <c r="JY23" s="197" t="str">
        <f t="shared" si="345"/>
        <v>Haiti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Brazil</v>
      </c>
      <c r="KK23" s="198">
        <f t="shared" si="92"/>
        <v>83</v>
      </c>
      <c r="KL23" s="197" t="str">
        <f t="shared" si="349"/>
        <v>Haiti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Brazil</v>
      </c>
      <c r="KX23" s="198">
        <f t="shared" si="95"/>
        <v>83</v>
      </c>
      <c r="KY23" s="197" t="str">
        <f t="shared" si="353"/>
        <v>Haiti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Brazil</v>
      </c>
      <c r="LK23" s="198">
        <f t="shared" si="98"/>
        <v>83</v>
      </c>
      <c r="LL23" s="197" t="str">
        <f t="shared" si="357"/>
        <v>Haiti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Brazil</v>
      </c>
      <c r="LX23" s="198">
        <f t="shared" si="101"/>
        <v>83</v>
      </c>
      <c r="LY23" s="197" t="str">
        <f t="shared" si="361"/>
        <v>Haiti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c r="B24" s="196">
        <f>INDEX(Groups!$C$7:$C$65,MATCH(C24,Groups!$D$7:$D$65,0))</f>
        <v>43</v>
      </c>
      <c r="C24" s="197" t="str">
        <f>CalcC!$P$26</f>
        <v>Scotland</v>
      </c>
      <c r="D24" s="198">
        <f>INDEX(Groups!$C$7:$C$65,MATCH(E24,Groups!$D$7:$D$65,0))</f>
        <v>6</v>
      </c>
      <c r="E24" s="197" t="str">
        <f>CalcC!$Q$26</f>
        <v>Brazil</v>
      </c>
      <c r="F24" s="199" t="str">
        <f>CalcC!$R$26</f>
        <v/>
      </c>
      <c r="G24" s="200" t="str">
        <f>CalcC!$S$26</f>
        <v/>
      </c>
      <c r="I24" s="196">
        <f t="shared" si="0"/>
        <v>43</v>
      </c>
      <c r="J24" s="197" t="str">
        <f t="shared" si="260"/>
        <v>Scotland</v>
      </c>
      <c r="K24" s="198">
        <f t="shared" si="26"/>
        <v>6</v>
      </c>
      <c r="L24" s="197" t="str">
        <f t="shared" si="261"/>
        <v>Brazil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Scotland</v>
      </c>
      <c r="X24" s="198">
        <f t="shared" si="29"/>
        <v>6</v>
      </c>
      <c r="Y24" s="197" t="str">
        <f t="shared" si="265"/>
        <v>Brazil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Scotland</v>
      </c>
      <c r="AK24" s="198">
        <f t="shared" si="32"/>
        <v>6</v>
      </c>
      <c r="AL24" s="197" t="str">
        <f t="shared" si="269"/>
        <v>Brazil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Scotland</v>
      </c>
      <c r="AX24" s="198">
        <f t="shared" si="35"/>
        <v>6</v>
      </c>
      <c r="AY24" s="197" t="str">
        <f t="shared" si="273"/>
        <v>Brazil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Scotland</v>
      </c>
      <c r="BK24" s="198">
        <f t="shared" si="38"/>
        <v>6</v>
      </c>
      <c r="BL24" s="197" t="str">
        <f t="shared" si="277"/>
        <v>Brazil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Scotland</v>
      </c>
      <c r="BX24" s="198">
        <f t="shared" si="41"/>
        <v>6</v>
      </c>
      <c r="BY24" s="197" t="str">
        <f t="shared" si="281"/>
        <v>Brazil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Scotland</v>
      </c>
      <c r="CK24" s="198">
        <f t="shared" si="44"/>
        <v>6</v>
      </c>
      <c r="CL24" s="197" t="str">
        <f t="shared" si="285"/>
        <v>Brazil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Scotland</v>
      </c>
      <c r="CX24" s="198">
        <f t="shared" si="47"/>
        <v>6</v>
      </c>
      <c r="CY24" s="197" t="str">
        <f t="shared" si="289"/>
        <v>Brazil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Scotland</v>
      </c>
      <c r="DK24" s="198">
        <f t="shared" si="50"/>
        <v>6</v>
      </c>
      <c r="DL24" s="197" t="str">
        <f t="shared" si="293"/>
        <v>Brazil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Scotland</v>
      </c>
      <c r="DX24" s="198">
        <f t="shared" si="53"/>
        <v>6</v>
      </c>
      <c r="DY24" s="197" t="str">
        <f t="shared" si="297"/>
        <v>Brazil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Scotland</v>
      </c>
      <c r="EK24" s="198">
        <f t="shared" si="56"/>
        <v>6</v>
      </c>
      <c r="EL24" s="197" t="str">
        <f t="shared" si="301"/>
        <v>Brazil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Scotland</v>
      </c>
      <c r="EX24" s="198">
        <f t="shared" si="59"/>
        <v>6</v>
      </c>
      <c r="EY24" s="197" t="str">
        <f t="shared" si="305"/>
        <v>Brazil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Scotland</v>
      </c>
      <c r="FK24" s="198">
        <f t="shared" si="62"/>
        <v>6</v>
      </c>
      <c r="FL24" s="197" t="str">
        <f t="shared" si="309"/>
        <v>Brazil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Scotland</v>
      </c>
      <c r="FX24" s="198">
        <f t="shared" si="65"/>
        <v>6</v>
      </c>
      <c r="FY24" s="197" t="str">
        <f t="shared" si="313"/>
        <v>Brazil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Scotland</v>
      </c>
      <c r="GK24" s="198">
        <f t="shared" si="68"/>
        <v>6</v>
      </c>
      <c r="GL24" s="197" t="str">
        <f t="shared" si="317"/>
        <v>Brazil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Scotland</v>
      </c>
      <c r="GX24" s="198">
        <f t="shared" si="71"/>
        <v>6</v>
      </c>
      <c r="GY24" s="197" t="str">
        <f t="shared" si="321"/>
        <v>Brazil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Scotland</v>
      </c>
      <c r="HK24" s="198">
        <f t="shared" si="74"/>
        <v>6</v>
      </c>
      <c r="HL24" s="197" t="str">
        <f t="shared" si="325"/>
        <v>Brazil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Scotland</v>
      </c>
      <c r="HX24" s="198">
        <f t="shared" si="77"/>
        <v>6</v>
      </c>
      <c r="HY24" s="197" t="str">
        <f t="shared" si="329"/>
        <v>Brazil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Scotland</v>
      </c>
      <c r="IK24" s="198">
        <f t="shared" si="80"/>
        <v>6</v>
      </c>
      <c r="IL24" s="197" t="str">
        <f t="shared" si="333"/>
        <v>Brazil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Scotland</v>
      </c>
      <c r="IX24" s="198">
        <f t="shared" si="83"/>
        <v>6</v>
      </c>
      <c r="IY24" s="197" t="str">
        <f t="shared" si="337"/>
        <v>Brazil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Scotland</v>
      </c>
      <c r="JK24" s="198">
        <f t="shared" si="86"/>
        <v>6</v>
      </c>
      <c r="JL24" s="197" t="str">
        <f t="shared" si="341"/>
        <v>Brazil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Scotland</v>
      </c>
      <c r="JX24" s="198">
        <f t="shared" si="89"/>
        <v>6</v>
      </c>
      <c r="JY24" s="197" t="str">
        <f t="shared" si="345"/>
        <v>Brazil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Scotland</v>
      </c>
      <c r="KK24" s="198">
        <f t="shared" si="92"/>
        <v>6</v>
      </c>
      <c r="KL24" s="197" t="str">
        <f t="shared" si="349"/>
        <v>Brazil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Scotland</v>
      </c>
      <c r="KX24" s="198">
        <f t="shared" si="95"/>
        <v>6</v>
      </c>
      <c r="KY24" s="197" t="str">
        <f t="shared" si="353"/>
        <v>Brazil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Scotland</v>
      </c>
      <c r="LK24" s="198">
        <f t="shared" si="98"/>
        <v>6</v>
      </c>
      <c r="LL24" s="197" t="str">
        <f t="shared" si="357"/>
        <v>Brazil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Scotland</v>
      </c>
      <c r="LX24" s="198">
        <f t="shared" si="101"/>
        <v>6</v>
      </c>
      <c r="LY24" s="197" t="str">
        <f t="shared" si="361"/>
        <v>Brazil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c r="B25" s="196">
        <f>INDEX(Groups!$C$7:$C$65,MATCH(C25,Groups!$D$7:$D$65,0))</f>
        <v>8</v>
      </c>
      <c r="C25" s="197" t="str">
        <f>CalcC!$P$27</f>
        <v>Morocco</v>
      </c>
      <c r="D25" s="198">
        <f>INDEX(Groups!$C$7:$C$65,MATCH(E25,Groups!$D$7:$D$65,0))</f>
        <v>83</v>
      </c>
      <c r="E25" s="197" t="str">
        <f>CalcC!$Q$27</f>
        <v>Haiti</v>
      </c>
      <c r="F25" s="199" t="str">
        <f>CalcC!$R$27</f>
        <v/>
      </c>
      <c r="G25" s="200" t="str">
        <f>CalcC!$S$27</f>
        <v/>
      </c>
      <c r="I25" s="196">
        <f t="shared" si="0"/>
        <v>8</v>
      </c>
      <c r="J25" s="197" t="str">
        <f t="shared" si="260"/>
        <v>Morocco</v>
      </c>
      <c r="K25" s="198">
        <f t="shared" si="26"/>
        <v>83</v>
      </c>
      <c r="L25" s="197" t="str">
        <f t="shared" si="261"/>
        <v>Haiti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Morocco</v>
      </c>
      <c r="X25" s="198">
        <f t="shared" si="29"/>
        <v>83</v>
      </c>
      <c r="Y25" s="197" t="str">
        <f t="shared" si="265"/>
        <v>Haiti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Morocco</v>
      </c>
      <c r="AK25" s="198">
        <f t="shared" si="32"/>
        <v>83</v>
      </c>
      <c r="AL25" s="197" t="str">
        <f t="shared" si="269"/>
        <v>Haiti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Morocco</v>
      </c>
      <c r="AX25" s="198">
        <f t="shared" si="35"/>
        <v>83</v>
      </c>
      <c r="AY25" s="197" t="str">
        <f t="shared" si="273"/>
        <v>Haiti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Morocco</v>
      </c>
      <c r="BK25" s="198">
        <f t="shared" si="38"/>
        <v>83</v>
      </c>
      <c r="BL25" s="197" t="str">
        <f t="shared" si="277"/>
        <v>Haiti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Morocco</v>
      </c>
      <c r="BX25" s="198">
        <f t="shared" si="41"/>
        <v>83</v>
      </c>
      <c r="BY25" s="197" t="str">
        <f t="shared" si="281"/>
        <v>Haiti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Morocco</v>
      </c>
      <c r="CK25" s="198">
        <f t="shared" si="44"/>
        <v>83</v>
      </c>
      <c r="CL25" s="197" t="str">
        <f t="shared" si="285"/>
        <v>Haiti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Morocco</v>
      </c>
      <c r="CX25" s="198">
        <f t="shared" si="47"/>
        <v>83</v>
      </c>
      <c r="CY25" s="197" t="str">
        <f t="shared" si="289"/>
        <v>Haiti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Morocco</v>
      </c>
      <c r="DK25" s="198">
        <f t="shared" si="50"/>
        <v>83</v>
      </c>
      <c r="DL25" s="197" t="str">
        <f t="shared" si="293"/>
        <v>Haiti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Morocco</v>
      </c>
      <c r="DX25" s="198">
        <f t="shared" si="53"/>
        <v>83</v>
      </c>
      <c r="DY25" s="197" t="str">
        <f t="shared" si="297"/>
        <v>Haiti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Morocco</v>
      </c>
      <c r="EK25" s="198">
        <f t="shared" si="56"/>
        <v>83</v>
      </c>
      <c r="EL25" s="197" t="str">
        <f t="shared" si="301"/>
        <v>Haiti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Morocco</v>
      </c>
      <c r="EX25" s="198">
        <f t="shared" si="59"/>
        <v>83</v>
      </c>
      <c r="EY25" s="197" t="str">
        <f t="shared" si="305"/>
        <v>Haiti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Morocco</v>
      </c>
      <c r="FK25" s="198">
        <f t="shared" si="62"/>
        <v>83</v>
      </c>
      <c r="FL25" s="197" t="str">
        <f t="shared" si="309"/>
        <v>Haiti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Morocco</v>
      </c>
      <c r="FX25" s="198">
        <f t="shared" si="65"/>
        <v>83</v>
      </c>
      <c r="FY25" s="197" t="str">
        <f t="shared" si="313"/>
        <v>Haiti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Morocco</v>
      </c>
      <c r="GK25" s="198">
        <f t="shared" si="68"/>
        <v>83</v>
      </c>
      <c r="GL25" s="197" t="str">
        <f t="shared" si="317"/>
        <v>Haiti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Morocco</v>
      </c>
      <c r="GX25" s="198">
        <f t="shared" si="71"/>
        <v>83</v>
      </c>
      <c r="GY25" s="197" t="str">
        <f t="shared" si="321"/>
        <v>Haiti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Morocco</v>
      </c>
      <c r="HK25" s="198">
        <f t="shared" si="74"/>
        <v>83</v>
      </c>
      <c r="HL25" s="197" t="str">
        <f t="shared" si="325"/>
        <v>Haiti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Morocco</v>
      </c>
      <c r="HX25" s="198">
        <f t="shared" si="77"/>
        <v>83</v>
      </c>
      <c r="HY25" s="197" t="str">
        <f t="shared" si="329"/>
        <v>Haiti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Morocco</v>
      </c>
      <c r="IK25" s="198">
        <f t="shared" si="80"/>
        <v>83</v>
      </c>
      <c r="IL25" s="197" t="str">
        <f t="shared" si="333"/>
        <v>Haiti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Morocco</v>
      </c>
      <c r="IX25" s="198">
        <f t="shared" si="83"/>
        <v>83</v>
      </c>
      <c r="IY25" s="197" t="str">
        <f t="shared" si="337"/>
        <v>Haiti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Morocco</v>
      </c>
      <c r="JK25" s="198">
        <f t="shared" si="86"/>
        <v>83</v>
      </c>
      <c r="JL25" s="197" t="str">
        <f t="shared" si="341"/>
        <v>Haiti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Morocco</v>
      </c>
      <c r="JX25" s="198">
        <f t="shared" si="89"/>
        <v>83</v>
      </c>
      <c r="JY25" s="197" t="str">
        <f t="shared" si="345"/>
        <v>Haiti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Morocco</v>
      </c>
      <c r="KK25" s="198">
        <f t="shared" si="92"/>
        <v>83</v>
      </c>
      <c r="KL25" s="197" t="str">
        <f t="shared" si="349"/>
        <v>Haiti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Morocco</v>
      </c>
      <c r="KX25" s="198">
        <f t="shared" si="95"/>
        <v>83</v>
      </c>
      <c r="KY25" s="197" t="str">
        <f t="shared" si="353"/>
        <v>Haiti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Morocco</v>
      </c>
      <c r="LK25" s="198">
        <f t="shared" si="98"/>
        <v>83</v>
      </c>
      <c r="LL25" s="197" t="str">
        <f t="shared" si="357"/>
        <v>Haiti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Morocco</v>
      </c>
      <c r="LX25" s="198">
        <f t="shared" si="101"/>
        <v>83</v>
      </c>
      <c r="LY25" s="197" t="str">
        <f t="shared" si="361"/>
        <v>Haiti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c r="B26" s="205" t="str">
        <f>Language!$E$130&amp;" D"</f>
        <v>Group D</v>
      </c>
      <c r="C26" s="206"/>
      <c r="D26" s="211"/>
      <c r="E26" s="208"/>
      <c r="F26" s="212"/>
      <c r="G26" s="213"/>
      <c r="I26" s="205" t="str">
        <f t="shared" si="0"/>
        <v>Group D</v>
      </c>
      <c r="J26" s="207"/>
      <c r="K26" s="211"/>
      <c r="L26" s="208"/>
      <c r="M26" s="236"/>
      <c r="N26" s="237"/>
      <c r="O26" s="209"/>
      <c r="P26" s="220"/>
      <c r="Q26" s="220"/>
      <c r="R26" s="208"/>
      <c r="S26" s="208"/>
      <c r="T26" s="221"/>
      <c r="V26" s="205" t="str">
        <f t="shared" si="1"/>
        <v>Group D</v>
      </c>
      <c r="W26" s="207"/>
      <c r="X26" s="211"/>
      <c r="Y26" s="208"/>
      <c r="Z26" s="236"/>
      <c r="AA26" s="237"/>
      <c r="AB26" s="209"/>
      <c r="AC26" s="220"/>
      <c r="AD26" s="220"/>
      <c r="AE26" s="208"/>
      <c r="AF26" s="208"/>
      <c r="AG26" s="221"/>
      <c r="AI26" s="205" t="str">
        <f t="shared" si="2"/>
        <v>Group D</v>
      </c>
      <c r="AJ26" s="207"/>
      <c r="AK26" s="211"/>
      <c r="AL26" s="208"/>
      <c r="AM26" s="236"/>
      <c r="AN26" s="237"/>
      <c r="AO26" s="209"/>
      <c r="AP26" s="220"/>
      <c r="AQ26" s="220"/>
      <c r="AR26" s="208"/>
      <c r="AS26" s="208"/>
      <c r="AT26" s="221"/>
      <c r="AV26" s="205" t="str">
        <f t="shared" si="3"/>
        <v>Group D</v>
      </c>
      <c r="AW26" s="207"/>
      <c r="AX26" s="211"/>
      <c r="AY26" s="208"/>
      <c r="AZ26" s="236"/>
      <c r="BA26" s="237"/>
      <c r="BB26" s="209"/>
      <c r="BC26" s="220"/>
      <c r="BD26" s="220"/>
      <c r="BE26" s="208"/>
      <c r="BF26" s="208"/>
      <c r="BG26" s="221"/>
      <c r="BI26" s="205" t="str">
        <f t="shared" si="4"/>
        <v>Group D</v>
      </c>
      <c r="BJ26" s="207"/>
      <c r="BK26" s="211"/>
      <c r="BL26" s="208"/>
      <c r="BM26" s="236"/>
      <c r="BN26" s="237"/>
      <c r="BO26" s="209"/>
      <c r="BP26" s="220"/>
      <c r="BQ26" s="220"/>
      <c r="BR26" s="208"/>
      <c r="BS26" s="208"/>
      <c r="BT26" s="221"/>
      <c r="BV26" s="205" t="str">
        <f t="shared" si="5"/>
        <v>Group D</v>
      </c>
      <c r="BW26" s="207"/>
      <c r="BX26" s="211"/>
      <c r="BY26" s="208"/>
      <c r="BZ26" s="236"/>
      <c r="CA26" s="237"/>
      <c r="CB26" s="209"/>
      <c r="CC26" s="220"/>
      <c r="CD26" s="220"/>
      <c r="CE26" s="208"/>
      <c r="CF26" s="208"/>
      <c r="CG26" s="221"/>
      <c r="CI26" s="205" t="str">
        <f t="shared" si="6"/>
        <v>Group D</v>
      </c>
      <c r="CJ26" s="207"/>
      <c r="CK26" s="211"/>
      <c r="CL26" s="208"/>
      <c r="CM26" s="236"/>
      <c r="CN26" s="237"/>
      <c r="CO26" s="209"/>
      <c r="CP26" s="220"/>
      <c r="CQ26" s="220"/>
      <c r="CR26" s="208"/>
      <c r="CS26" s="208"/>
      <c r="CT26" s="221"/>
      <c r="CV26" s="205" t="str">
        <f t="shared" si="7"/>
        <v>Group D</v>
      </c>
      <c r="CW26" s="207"/>
      <c r="CX26" s="211"/>
      <c r="CY26" s="208"/>
      <c r="CZ26" s="236"/>
      <c r="DA26" s="237"/>
      <c r="DB26" s="209"/>
      <c r="DC26" s="220"/>
      <c r="DD26" s="220"/>
      <c r="DE26" s="208"/>
      <c r="DF26" s="208"/>
      <c r="DG26" s="221"/>
      <c r="DI26" s="205" t="str">
        <f t="shared" si="8"/>
        <v>Group D</v>
      </c>
      <c r="DJ26" s="207"/>
      <c r="DK26" s="211"/>
      <c r="DL26" s="208"/>
      <c r="DM26" s="236"/>
      <c r="DN26" s="237"/>
      <c r="DO26" s="209"/>
      <c r="DP26" s="220"/>
      <c r="DQ26" s="220"/>
      <c r="DR26" s="208"/>
      <c r="DS26" s="208"/>
      <c r="DT26" s="221"/>
      <c r="DV26" s="205" t="str">
        <f t="shared" si="9"/>
        <v>Group D</v>
      </c>
      <c r="DW26" s="207"/>
      <c r="DX26" s="211"/>
      <c r="DY26" s="208"/>
      <c r="DZ26" s="236"/>
      <c r="EA26" s="237"/>
      <c r="EB26" s="209"/>
      <c r="EC26" s="220"/>
      <c r="ED26" s="220"/>
      <c r="EE26" s="208"/>
      <c r="EF26" s="208"/>
      <c r="EG26" s="221"/>
      <c r="EI26" s="205" t="str">
        <f t="shared" si="10"/>
        <v>Group D</v>
      </c>
      <c r="EJ26" s="207"/>
      <c r="EK26" s="211"/>
      <c r="EL26" s="208"/>
      <c r="EM26" s="236"/>
      <c r="EN26" s="237"/>
      <c r="EO26" s="209"/>
      <c r="EP26" s="220"/>
      <c r="EQ26" s="220"/>
      <c r="ER26" s="208"/>
      <c r="ES26" s="208"/>
      <c r="ET26" s="221"/>
      <c r="EV26" s="205" t="str">
        <f t="shared" si="11"/>
        <v>Group D</v>
      </c>
      <c r="EW26" s="207"/>
      <c r="EX26" s="211"/>
      <c r="EY26" s="208"/>
      <c r="EZ26" s="236"/>
      <c r="FA26" s="237"/>
      <c r="FB26" s="209"/>
      <c r="FC26" s="220"/>
      <c r="FD26" s="220"/>
      <c r="FE26" s="208"/>
      <c r="FF26" s="208"/>
      <c r="FG26" s="221"/>
      <c r="FI26" s="205" t="str">
        <f t="shared" si="12"/>
        <v>Group D</v>
      </c>
      <c r="FJ26" s="207"/>
      <c r="FK26" s="211"/>
      <c r="FL26" s="208"/>
      <c r="FM26" s="236"/>
      <c r="FN26" s="237"/>
      <c r="FO26" s="209"/>
      <c r="FP26" s="220"/>
      <c r="FQ26" s="220"/>
      <c r="FR26" s="208"/>
      <c r="FS26" s="208"/>
      <c r="FT26" s="221"/>
      <c r="FV26" s="205" t="str">
        <f t="shared" si="13"/>
        <v>Group D</v>
      </c>
      <c r="FW26" s="207"/>
      <c r="FX26" s="211"/>
      <c r="FY26" s="208"/>
      <c r="FZ26" s="236"/>
      <c r="GA26" s="237"/>
      <c r="GB26" s="209"/>
      <c r="GC26" s="220"/>
      <c r="GD26" s="220"/>
      <c r="GE26" s="208"/>
      <c r="GF26" s="208"/>
      <c r="GG26" s="221"/>
      <c r="GI26" s="205" t="str">
        <f t="shared" si="14"/>
        <v>Group D</v>
      </c>
      <c r="GJ26" s="207"/>
      <c r="GK26" s="211"/>
      <c r="GL26" s="208"/>
      <c r="GM26" s="236"/>
      <c r="GN26" s="237"/>
      <c r="GO26" s="209"/>
      <c r="GP26" s="220"/>
      <c r="GQ26" s="220"/>
      <c r="GR26" s="208"/>
      <c r="GS26" s="208"/>
      <c r="GT26" s="221"/>
      <c r="GV26" s="205" t="str">
        <f t="shared" si="15"/>
        <v>Group D</v>
      </c>
      <c r="GW26" s="207"/>
      <c r="GX26" s="211"/>
      <c r="GY26" s="208"/>
      <c r="GZ26" s="236"/>
      <c r="HA26" s="237"/>
      <c r="HB26" s="209"/>
      <c r="HC26" s="220"/>
      <c r="HD26" s="220"/>
      <c r="HE26" s="208"/>
      <c r="HF26" s="208"/>
      <c r="HG26" s="221"/>
      <c r="HI26" s="205" t="str">
        <f t="shared" si="16"/>
        <v>Group D</v>
      </c>
      <c r="HJ26" s="207"/>
      <c r="HK26" s="211"/>
      <c r="HL26" s="208"/>
      <c r="HM26" s="236"/>
      <c r="HN26" s="237"/>
      <c r="HO26" s="209"/>
      <c r="HP26" s="220"/>
      <c r="HQ26" s="220"/>
      <c r="HR26" s="208"/>
      <c r="HS26" s="208"/>
      <c r="HT26" s="221"/>
      <c r="HV26" s="205" t="str">
        <f t="shared" si="17"/>
        <v>Group D</v>
      </c>
      <c r="HW26" s="207"/>
      <c r="HX26" s="211"/>
      <c r="HY26" s="208"/>
      <c r="HZ26" s="236"/>
      <c r="IA26" s="237"/>
      <c r="IB26" s="209"/>
      <c r="IC26" s="220"/>
      <c r="ID26" s="220"/>
      <c r="IE26" s="208"/>
      <c r="IF26" s="208"/>
      <c r="IG26" s="221"/>
      <c r="II26" s="205" t="str">
        <f t="shared" si="18"/>
        <v>Group D</v>
      </c>
      <c r="IJ26" s="207"/>
      <c r="IK26" s="211"/>
      <c r="IL26" s="208"/>
      <c r="IM26" s="236"/>
      <c r="IN26" s="237"/>
      <c r="IO26" s="209"/>
      <c r="IP26" s="220"/>
      <c r="IQ26" s="220"/>
      <c r="IR26" s="208"/>
      <c r="IS26" s="208"/>
      <c r="IT26" s="221"/>
      <c r="IV26" s="205" t="str">
        <f t="shared" si="19"/>
        <v>Group D</v>
      </c>
      <c r="IW26" s="207"/>
      <c r="IX26" s="211"/>
      <c r="IY26" s="208"/>
      <c r="IZ26" s="236"/>
      <c r="JA26" s="237"/>
      <c r="JB26" s="209"/>
      <c r="JC26" s="220"/>
      <c r="JD26" s="220"/>
      <c r="JE26" s="208"/>
      <c r="JF26" s="208"/>
      <c r="JG26" s="221"/>
      <c r="JI26" s="205" t="str">
        <f t="shared" si="20"/>
        <v>Group D</v>
      </c>
      <c r="JJ26" s="207"/>
      <c r="JK26" s="211"/>
      <c r="JL26" s="208"/>
      <c r="JM26" s="236"/>
      <c r="JN26" s="237"/>
      <c r="JO26" s="209"/>
      <c r="JP26" s="220"/>
      <c r="JQ26" s="220"/>
      <c r="JR26" s="208"/>
      <c r="JS26" s="208"/>
      <c r="JT26" s="221"/>
      <c r="JV26" s="205" t="str">
        <f t="shared" si="21"/>
        <v>Group D</v>
      </c>
      <c r="JW26" s="207"/>
      <c r="JX26" s="211"/>
      <c r="JY26" s="208"/>
      <c r="JZ26" s="236"/>
      <c r="KA26" s="237"/>
      <c r="KB26" s="209"/>
      <c r="KC26" s="220"/>
      <c r="KD26" s="220"/>
      <c r="KE26" s="208"/>
      <c r="KF26" s="208"/>
      <c r="KG26" s="221"/>
      <c r="KI26" s="205" t="str">
        <f t="shared" si="22"/>
        <v>Group D</v>
      </c>
      <c r="KJ26" s="207"/>
      <c r="KK26" s="211"/>
      <c r="KL26" s="208"/>
      <c r="KM26" s="236"/>
      <c r="KN26" s="237"/>
      <c r="KO26" s="209"/>
      <c r="KP26" s="220"/>
      <c r="KQ26" s="220"/>
      <c r="KR26" s="208"/>
      <c r="KS26" s="208"/>
      <c r="KT26" s="221"/>
      <c r="KV26" s="205" t="str">
        <f t="shared" si="23"/>
        <v>Group D</v>
      </c>
      <c r="KW26" s="207"/>
      <c r="KX26" s="211"/>
      <c r="KY26" s="208"/>
      <c r="KZ26" s="236"/>
      <c r="LA26" s="237"/>
      <c r="LB26" s="209"/>
      <c r="LC26" s="220"/>
      <c r="LD26" s="220"/>
      <c r="LE26" s="208"/>
      <c r="LF26" s="208"/>
      <c r="LG26" s="221"/>
      <c r="LI26" s="205" t="str">
        <f t="shared" si="24"/>
        <v>Group D</v>
      </c>
      <c r="LJ26" s="207"/>
      <c r="LK26" s="211"/>
      <c r="LL26" s="208"/>
      <c r="LM26" s="236"/>
      <c r="LN26" s="237"/>
      <c r="LO26" s="209"/>
      <c r="LP26" s="220"/>
      <c r="LQ26" s="220"/>
      <c r="LR26" s="208"/>
      <c r="LS26" s="208"/>
      <c r="LT26" s="221"/>
      <c r="LV26" s="205" t="str">
        <f t="shared" si="25"/>
        <v>Group D</v>
      </c>
      <c r="LW26" s="207"/>
      <c r="LX26" s="211"/>
      <c r="LY26" s="208"/>
      <c r="LZ26" s="236"/>
      <c r="MA26" s="237"/>
      <c r="MB26" s="209"/>
      <c r="MC26" s="220"/>
      <c r="MD26" s="220"/>
      <c r="ME26" s="208"/>
      <c r="MF26" s="208"/>
      <c r="MG26" s="221"/>
    </row>
    <row r="27" spans="2:345">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c r="B28" s="196">
        <f>INDEX(Groups!$C$7:$C$65,MATCH(C28,Groups!$D$7:$D$65,0))</f>
        <v>27</v>
      </c>
      <c r="C28" s="197" t="str">
        <f>CalcD!$P$23</f>
        <v>Australia</v>
      </c>
      <c r="D28" s="198">
        <f>INDEX(Groups!$C$7:$C$65,MATCH(E28,Groups!$D$7:$D$65,0))</f>
        <v>22</v>
      </c>
      <c r="E28" s="197" t="str">
        <f>CalcD!$Q$23</f>
        <v>Turkey</v>
      </c>
      <c r="F28" s="729" t="str">
        <f>CalcD!$R$23</f>
        <v/>
      </c>
      <c r="G28" s="200" t="str">
        <f>CalcD!$S$23</f>
        <v/>
      </c>
      <c r="I28" s="196">
        <f t="shared" si="0"/>
        <v>27</v>
      </c>
      <c r="J28" s="197" t="str">
        <f t="shared" si="364"/>
        <v>Australia</v>
      </c>
      <c r="K28" s="198">
        <f t="shared" si="26"/>
        <v>22</v>
      </c>
      <c r="L28" s="197" t="str">
        <f t="shared" si="365"/>
        <v>Turkey</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Australia</v>
      </c>
      <c r="X28" s="198">
        <f t="shared" si="29"/>
        <v>22</v>
      </c>
      <c r="Y28" s="197" t="str">
        <f t="shared" si="369"/>
        <v>Turkey</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Australia</v>
      </c>
      <c r="AK28" s="198">
        <f t="shared" si="32"/>
        <v>22</v>
      </c>
      <c r="AL28" s="197" t="str">
        <f t="shared" si="373"/>
        <v>Turkey</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Australia</v>
      </c>
      <c r="AX28" s="198">
        <f t="shared" si="35"/>
        <v>22</v>
      </c>
      <c r="AY28" s="197" t="str">
        <f t="shared" si="377"/>
        <v>Turkey</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Australia</v>
      </c>
      <c r="BK28" s="198">
        <f t="shared" si="38"/>
        <v>22</v>
      </c>
      <c r="BL28" s="197" t="str">
        <f t="shared" si="381"/>
        <v>Turkey</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Australia</v>
      </c>
      <c r="BX28" s="198">
        <f t="shared" si="41"/>
        <v>22</v>
      </c>
      <c r="BY28" s="197" t="str">
        <f t="shared" si="385"/>
        <v>Turkey</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Australia</v>
      </c>
      <c r="CK28" s="198">
        <f t="shared" si="44"/>
        <v>22</v>
      </c>
      <c r="CL28" s="197" t="str">
        <f t="shared" si="389"/>
        <v>Turkey</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Australia</v>
      </c>
      <c r="CX28" s="198">
        <f t="shared" si="47"/>
        <v>22</v>
      </c>
      <c r="CY28" s="197" t="str">
        <f t="shared" si="393"/>
        <v>Turkey</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Australia</v>
      </c>
      <c r="DK28" s="198">
        <f t="shared" si="50"/>
        <v>22</v>
      </c>
      <c r="DL28" s="197" t="str">
        <f t="shared" si="397"/>
        <v>Turkey</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Australia</v>
      </c>
      <c r="DX28" s="198">
        <f t="shared" si="53"/>
        <v>22</v>
      </c>
      <c r="DY28" s="197" t="str">
        <f t="shared" si="401"/>
        <v>Turkey</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Australia</v>
      </c>
      <c r="EK28" s="198">
        <f t="shared" si="56"/>
        <v>22</v>
      </c>
      <c r="EL28" s="197" t="str">
        <f t="shared" si="405"/>
        <v>Turkey</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Australia</v>
      </c>
      <c r="EX28" s="198">
        <f t="shared" si="59"/>
        <v>22</v>
      </c>
      <c r="EY28" s="197" t="str">
        <f t="shared" si="409"/>
        <v>Turkey</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Australia</v>
      </c>
      <c r="FK28" s="198">
        <f t="shared" si="62"/>
        <v>22</v>
      </c>
      <c r="FL28" s="197" t="str">
        <f t="shared" si="413"/>
        <v>Turkey</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Australia</v>
      </c>
      <c r="FX28" s="198">
        <f t="shared" si="65"/>
        <v>22</v>
      </c>
      <c r="FY28" s="197" t="str">
        <f t="shared" si="417"/>
        <v>Turkey</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Australia</v>
      </c>
      <c r="GK28" s="198">
        <f t="shared" si="68"/>
        <v>22</v>
      </c>
      <c r="GL28" s="197" t="str">
        <f t="shared" si="421"/>
        <v>Turkey</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Australia</v>
      </c>
      <c r="GX28" s="198">
        <f t="shared" si="71"/>
        <v>22</v>
      </c>
      <c r="GY28" s="197" t="str">
        <f t="shared" si="425"/>
        <v>Turkey</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Australia</v>
      </c>
      <c r="HK28" s="198">
        <f t="shared" si="74"/>
        <v>22</v>
      </c>
      <c r="HL28" s="197" t="str">
        <f t="shared" si="429"/>
        <v>Turkey</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Australia</v>
      </c>
      <c r="HX28" s="198">
        <f t="shared" si="77"/>
        <v>22</v>
      </c>
      <c r="HY28" s="197" t="str">
        <f t="shared" si="433"/>
        <v>Turkey</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Australia</v>
      </c>
      <c r="IK28" s="198">
        <f t="shared" si="80"/>
        <v>22</v>
      </c>
      <c r="IL28" s="197" t="str">
        <f t="shared" si="437"/>
        <v>Turkey</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Australia</v>
      </c>
      <c r="IX28" s="198">
        <f t="shared" si="83"/>
        <v>22</v>
      </c>
      <c r="IY28" s="197" t="str">
        <f t="shared" si="441"/>
        <v>Turkey</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Australia</v>
      </c>
      <c r="JK28" s="198">
        <f t="shared" si="86"/>
        <v>22</v>
      </c>
      <c r="JL28" s="197" t="str">
        <f t="shared" si="445"/>
        <v>Turkey</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Australia</v>
      </c>
      <c r="JX28" s="198">
        <f t="shared" si="89"/>
        <v>22</v>
      </c>
      <c r="JY28" s="197" t="str">
        <f t="shared" si="449"/>
        <v>Turkey</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Australia</v>
      </c>
      <c r="KK28" s="198">
        <f t="shared" si="92"/>
        <v>22</v>
      </c>
      <c r="KL28" s="197" t="str">
        <f t="shared" si="453"/>
        <v>Turkey</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Australia</v>
      </c>
      <c r="KX28" s="198">
        <f t="shared" si="95"/>
        <v>22</v>
      </c>
      <c r="KY28" s="197" t="str">
        <f t="shared" si="457"/>
        <v>Turkey</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Australia</v>
      </c>
      <c r="LK28" s="198">
        <f t="shared" si="98"/>
        <v>22</v>
      </c>
      <c r="LL28" s="197" t="str">
        <f t="shared" si="461"/>
        <v>Turkey</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Australia</v>
      </c>
      <c r="LX28" s="198">
        <f t="shared" si="101"/>
        <v>22</v>
      </c>
      <c r="LY28" s="197" t="str">
        <f t="shared" si="465"/>
        <v>Turkey</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c r="B29" s="196">
        <f>INDEX(Groups!$C$7:$C$65,MATCH(C29,Groups!$D$7:$D$65,0))</f>
        <v>16</v>
      </c>
      <c r="C29" s="197" t="str">
        <f>CalcD!$P$24</f>
        <v>USA</v>
      </c>
      <c r="D29" s="198">
        <f>INDEX(Groups!$C$7:$C$65,MATCH(E29,Groups!$D$7:$D$65,0))</f>
        <v>27</v>
      </c>
      <c r="E29" s="197" t="str">
        <f>CalcD!$Q$24</f>
        <v>Australia</v>
      </c>
      <c r="F29" s="199" t="str">
        <f>CalcD!$R$24</f>
        <v/>
      </c>
      <c r="G29" s="200" t="str">
        <f>CalcD!$S$24</f>
        <v/>
      </c>
      <c r="I29" s="196">
        <f t="shared" si="0"/>
        <v>16</v>
      </c>
      <c r="J29" s="197" t="str">
        <f t="shared" si="364"/>
        <v>USA</v>
      </c>
      <c r="K29" s="198">
        <f t="shared" si="26"/>
        <v>27</v>
      </c>
      <c r="L29" s="197" t="str">
        <f t="shared" si="365"/>
        <v>Australia</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Australia</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Australia</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Australia</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Australia</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Australia</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Australia</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Australia</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Australia</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Australia</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Australia</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Australia</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Australia</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Australia</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Australia</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Australia</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Australia</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Australia</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Australia</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Australia</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Australia</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Australia</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Australia</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Australia</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Australia</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Australia</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c r="B30" s="196">
        <f>INDEX(Groups!$C$7:$C$65,MATCH(C30,Groups!$D$7:$D$65,0))</f>
        <v>22</v>
      </c>
      <c r="C30" s="197" t="str">
        <f>CalcD!$P$25</f>
        <v>Turkey</v>
      </c>
      <c r="D30" s="198">
        <f>INDEX(Groups!$C$7:$C$65,MATCH(E30,Groups!$D$7:$D$65,0))</f>
        <v>40</v>
      </c>
      <c r="E30" s="197" t="str">
        <f>CalcD!$Q$25</f>
        <v>Paraguay</v>
      </c>
      <c r="F30" s="199" t="str">
        <f>CalcD!$R$25</f>
        <v/>
      </c>
      <c r="G30" s="200" t="str">
        <f>CalcD!$S$25</f>
        <v/>
      </c>
      <c r="I30" s="196">
        <f t="shared" si="0"/>
        <v>22</v>
      </c>
      <c r="J30" s="197" t="str">
        <f t="shared" si="364"/>
        <v>Turkey</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Turkey</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Turkey</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Turkey</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Turkey</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Turkey</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Turkey</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Turkey</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Turkey</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Turkey</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Turkey</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Turkey</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Turkey</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Turkey</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Turkey</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Turkey</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Turkey</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Turkey</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Turkey</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Turkey</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Turkey</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Turkey</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Turkey</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Turkey</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Turkey</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Turkey</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c r="B31" s="196">
        <f>INDEX(Groups!$C$7:$C$65,MATCH(C31,Groups!$D$7:$D$65,0))</f>
        <v>22</v>
      </c>
      <c r="C31" s="197" t="str">
        <f>CalcD!$P$26</f>
        <v>Turkey</v>
      </c>
      <c r="D31" s="198">
        <f>INDEX(Groups!$C$7:$C$65,MATCH(E31,Groups!$D$7:$D$65,0))</f>
        <v>16</v>
      </c>
      <c r="E31" s="197" t="str">
        <f>CalcD!$Q$26</f>
        <v>USA</v>
      </c>
      <c r="F31" s="199" t="str">
        <f>CalcD!$R$26</f>
        <v/>
      </c>
      <c r="G31" s="200" t="str">
        <f>CalcD!$S$26</f>
        <v/>
      </c>
      <c r="I31" s="196">
        <f t="shared" si="0"/>
        <v>22</v>
      </c>
      <c r="J31" s="197" t="str">
        <f t="shared" si="364"/>
        <v>Turkey</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Turkey</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Turkey</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Turkey</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Turkey</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Turkey</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Turkey</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Turkey</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Turkey</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Turkey</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Turkey</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Turkey</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Turkey</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Turkey</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Turkey</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Turkey</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Turkey</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Turkey</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Turkey</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Turkey</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Turkey</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Turkey</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Turkey</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Turkey</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Turkey</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Turkey</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c r="B32" s="196">
        <f>INDEX(Groups!$C$7:$C$65,MATCH(C32,Groups!$D$7:$D$65,0))</f>
        <v>40</v>
      </c>
      <c r="C32" s="197" t="str">
        <f>CalcD!$P$27</f>
        <v>Paraguay</v>
      </c>
      <c r="D32" s="198">
        <f>INDEX(Groups!$C$7:$C$65,MATCH(E32,Groups!$D$7:$D$65,0))</f>
        <v>27</v>
      </c>
      <c r="E32" s="197" t="str">
        <f>CalcD!$Q$27</f>
        <v>Australia</v>
      </c>
      <c r="F32" s="199" t="str">
        <f>CalcD!$R$27</f>
        <v/>
      </c>
      <c r="G32" s="200" t="str">
        <f>CalcD!$S$27</f>
        <v/>
      </c>
      <c r="I32" s="196">
        <f t="shared" si="0"/>
        <v>40</v>
      </c>
      <c r="J32" s="197" t="str">
        <f t="shared" si="364"/>
        <v>Paraguay</v>
      </c>
      <c r="K32" s="198">
        <f t="shared" si="26"/>
        <v>27</v>
      </c>
      <c r="L32" s="197" t="str">
        <f t="shared" si="365"/>
        <v>Australia</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Australia</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Australia</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Australia</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Australia</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Australia</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Australia</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Australia</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Australia</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Australia</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Australia</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Australia</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Australia</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Australia</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Australia</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Australia</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Australia</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Australia</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Australia</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Australia</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Australia</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Australia</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Australia</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Australia</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Australia</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Australia</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c r="B33" s="205" t="str">
        <f>Language!$E$130&amp;" E"</f>
        <v>Group E</v>
      </c>
      <c r="C33" s="206"/>
      <c r="D33" s="211"/>
      <c r="E33" s="208"/>
      <c r="F33" s="212"/>
      <c r="G33" s="213"/>
      <c r="I33" s="205" t="str">
        <f t="shared" si="0"/>
        <v>Group E</v>
      </c>
      <c r="J33" s="211"/>
      <c r="K33" s="211"/>
      <c r="L33" s="208"/>
      <c r="M33" s="236"/>
      <c r="N33" s="237"/>
      <c r="O33" s="209"/>
      <c r="P33" s="220"/>
      <c r="Q33" s="220"/>
      <c r="R33" s="208"/>
      <c r="S33" s="208"/>
      <c r="T33" s="221"/>
      <c r="V33" s="205" t="str">
        <f t="shared" si="1"/>
        <v>Group E</v>
      </c>
      <c r="W33" s="211"/>
      <c r="X33" s="211"/>
      <c r="Y33" s="208"/>
      <c r="Z33" s="236"/>
      <c r="AA33" s="237"/>
      <c r="AB33" s="209"/>
      <c r="AC33" s="220"/>
      <c r="AD33" s="220"/>
      <c r="AE33" s="208"/>
      <c r="AF33" s="208"/>
      <c r="AG33" s="221"/>
      <c r="AI33" s="205" t="str">
        <f t="shared" si="2"/>
        <v>Group E</v>
      </c>
      <c r="AJ33" s="211"/>
      <c r="AK33" s="211"/>
      <c r="AL33" s="208"/>
      <c r="AM33" s="236"/>
      <c r="AN33" s="237"/>
      <c r="AO33" s="209"/>
      <c r="AP33" s="220"/>
      <c r="AQ33" s="220"/>
      <c r="AR33" s="208"/>
      <c r="AS33" s="208"/>
      <c r="AT33" s="221"/>
      <c r="AV33" s="205" t="str">
        <f t="shared" si="3"/>
        <v>Group E</v>
      </c>
      <c r="AW33" s="211"/>
      <c r="AX33" s="211"/>
      <c r="AY33" s="208"/>
      <c r="AZ33" s="236"/>
      <c r="BA33" s="237"/>
      <c r="BB33" s="209"/>
      <c r="BC33" s="220"/>
      <c r="BD33" s="220"/>
      <c r="BE33" s="208"/>
      <c r="BF33" s="208"/>
      <c r="BG33" s="221"/>
      <c r="BI33" s="205" t="str">
        <f t="shared" si="4"/>
        <v>Group E</v>
      </c>
      <c r="BJ33" s="211"/>
      <c r="BK33" s="211"/>
      <c r="BL33" s="208"/>
      <c r="BM33" s="236"/>
      <c r="BN33" s="237"/>
      <c r="BO33" s="209"/>
      <c r="BP33" s="220"/>
      <c r="BQ33" s="220"/>
      <c r="BR33" s="208"/>
      <c r="BS33" s="208"/>
      <c r="BT33" s="221"/>
      <c r="BV33" s="205" t="str">
        <f t="shared" si="5"/>
        <v>Group E</v>
      </c>
      <c r="BW33" s="211"/>
      <c r="BX33" s="211"/>
      <c r="BY33" s="208"/>
      <c r="BZ33" s="236"/>
      <c r="CA33" s="237"/>
      <c r="CB33" s="209"/>
      <c r="CC33" s="220"/>
      <c r="CD33" s="220"/>
      <c r="CE33" s="208"/>
      <c r="CF33" s="208"/>
      <c r="CG33" s="221"/>
      <c r="CI33" s="205" t="str">
        <f t="shared" si="6"/>
        <v>Group E</v>
      </c>
      <c r="CJ33" s="211"/>
      <c r="CK33" s="211"/>
      <c r="CL33" s="208"/>
      <c r="CM33" s="236"/>
      <c r="CN33" s="237"/>
      <c r="CO33" s="209"/>
      <c r="CP33" s="220"/>
      <c r="CQ33" s="220"/>
      <c r="CR33" s="208"/>
      <c r="CS33" s="208"/>
      <c r="CT33" s="221"/>
      <c r="CV33" s="205" t="str">
        <f t="shared" si="7"/>
        <v>Group E</v>
      </c>
      <c r="CW33" s="211"/>
      <c r="CX33" s="211"/>
      <c r="CY33" s="208"/>
      <c r="CZ33" s="236"/>
      <c r="DA33" s="237"/>
      <c r="DB33" s="209"/>
      <c r="DC33" s="220"/>
      <c r="DD33" s="220"/>
      <c r="DE33" s="208"/>
      <c r="DF33" s="208"/>
      <c r="DG33" s="221"/>
      <c r="DI33" s="205" t="str">
        <f t="shared" si="8"/>
        <v>Group E</v>
      </c>
      <c r="DJ33" s="211"/>
      <c r="DK33" s="211"/>
      <c r="DL33" s="208"/>
      <c r="DM33" s="236"/>
      <c r="DN33" s="237"/>
      <c r="DO33" s="209"/>
      <c r="DP33" s="220"/>
      <c r="DQ33" s="220"/>
      <c r="DR33" s="208"/>
      <c r="DS33" s="208"/>
      <c r="DT33" s="221"/>
      <c r="DV33" s="205" t="str">
        <f t="shared" si="9"/>
        <v>Group E</v>
      </c>
      <c r="DW33" s="211"/>
      <c r="DX33" s="211"/>
      <c r="DY33" s="208"/>
      <c r="DZ33" s="236"/>
      <c r="EA33" s="237"/>
      <c r="EB33" s="209"/>
      <c r="EC33" s="220"/>
      <c r="ED33" s="220"/>
      <c r="EE33" s="208"/>
      <c r="EF33" s="208"/>
      <c r="EG33" s="221"/>
      <c r="EI33" s="205" t="str">
        <f t="shared" si="10"/>
        <v>Group E</v>
      </c>
      <c r="EJ33" s="211"/>
      <c r="EK33" s="211"/>
      <c r="EL33" s="208"/>
      <c r="EM33" s="236"/>
      <c r="EN33" s="237"/>
      <c r="EO33" s="209"/>
      <c r="EP33" s="220"/>
      <c r="EQ33" s="220"/>
      <c r="ER33" s="208"/>
      <c r="ES33" s="208"/>
      <c r="ET33" s="221"/>
      <c r="EV33" s="205" t="str">
        <f t="shared" si="11"/>
        <v>Group E</v>
      </c>
      <c r="EW33" s="211"/>
      <c r="EX33" s="211"/>
      <c r="EY33" s="208"/>
      <c r="EZ33" s="236"/>
      <c r="FA33" s="237"/>
      <c r="FB33" s="209"/>
      <c r="FC33" s="220"/>
      <c r="FD33" s="220"/>
      <c r="FE33" s="208"/>
      <c r="FF33" s="208"/>
      <c r="FG33" s="221"/>
      <c r="FI33" s="205" t="str">
        <f t="shared" si="12"/>
        <v>Group E</v>
      </c>
      <c r="FJ33" s="211"/>
      <c r="FK33" s="211"/>
      <c r="FL33" s="208"/>
      <c r="FM33" s="236"/>
      <c r="FN33" s="237"/>
      <c r="FO33" s="209"/>
      <c r="FP33" s="220"/>
      <c r="FQ33" s="220"/>
      <c r="FR33" s="208"/>
      <c r="FS33" s="208"/>
      <c r="FT33" s="221"/>
      <c r="FV33" s="205" t="str">
        <f t="shared" si="13"/>
        <v>Group E</v>
      </c>
      <c r="FW33" s="211"/>
      <c r="FX33" s="211"/>
      <c r="FY33" s="208"/>
      <c r="FZ33" s="236"/>
      <c r="GA33" s="237"/>
      <c r="GB33" s="209"/>
      <c r="GC33" s="220"/>
      <c r="GD33" s="220"/>
      <c r="GE33" s="208"/>
      <c r="GF33" s="208"/>
      <c r="GG33" s="221"/>
      <c r="GI33" s="205" t="str">
        <f t="shared" si="14"/>
        <v>Group E</v>
      </c>
      <c r="GJ33" s="211"/>
      <c r="GK33" s="211"/>
      <c r="GL33" s="208"/>
      <c r="GM33" s="236"/>
      <c r="GN33" s="237"/>
      <c r="GO33" s="209"/>
      <c r="GP33" s="220"/>
      <c r="GQ33" s="220"/>
      <c r="GR33" s="208"/>
      <c r="GS33" s="208"/>
      <c r="GT33" s="221"/>
      <c r="GV33" s="205" t="str">
        <f t="shared" si="15"/>
        <v>Group E</v>
      </c>
      <c r="GW33" s="211"/>
      <c r="GX33" s="211"/>
      <c r="GY33" s="208"/>
      <c r="GZ33" s="236"/>
      <c r="HA33" s="237"/>
      <c r="HB33" s="209"/>
      <c r="HC33" s="220"/>
      <c r="HD33" s="220"/>
      <c r="HE33" s="208"/>
      <c r="HF33" s="208"/>
      <c r="HG33" s="221"/>
      <c r="HI33" s="205" t="str">
        <f t="shared" si="16"/>
        <v>Group E</v>
      </c>
      <c r="HJ33" s="211"/>
      <c r="HK33" s="211"/>
      <c r="HL33" s="208"/>
      <c r="HM33" s="236"/>
      <c r="HN33" s="237"/>
      <c r="HO33" s="209"/>
      <c r="HP33" s="220"/>
      <c r="HQ33" s="220"/>
      <c r="HR33" s="208"/>
      <c r="HS33" s="208"/>
      <c r="HT33" s="221"/>
      <c r="HV33" s="205" t="str">
        <f t="shared" si="17"/>
        <v>Group E</v>
      </c>
      <c r="HW33" s="211"/>
      <c r="HX33" s="211"/>
      <c r="HY33" s="208"/>
      <c r="HZ33" s="236"/>
      <c r="IA33" s="237"/>
      <c r="IB33" s="209"/>
      <c r="IC33" s="220"/>
      <c r="ID33" s="220"/>
      <c r="IE33" s="208"/>
      <c r="IF33" s="208"/>
      <c r="IG33" s="221"/>
      <c r="II33" s="205" t="str">
        <f t="shared" si="18"/>
        <v>Group E</v>
      </c>
      <c r="IJ33" s="211"/>
      <c r="IK33" s="211"/>
      <c r="IL33" s="208"/>
      <c r="IM33" s="236"/>
      <c r="IN33" s="237"/>
      <c r="IO33" s="209"/>
      <c r="IP33" s="220"/>
      <c r="IQ33" s="220"/>
      <c r="IR33" s="208"/>
      <c r="IS33" s="208"/>
      <c r="IT33" s="221"/>
      <c r="IV33" s="205" t="str">
        <f t="shared" si="19"/>
        <v>Group E</v>
      </c>
      <c r="IW33" s="211"/>
      <c r="IX33" s="211"/>
      <c r="IY33" s="208"/>
      <c r="IZ33" s="236"/>
      <c r="JA33" s="237"/>
      <c r="JB33" s="209"/>
      <c r="JC33" s="220"/>
      <c r="JD33" s="220"/>
      <c r="JE33" s="208"/>
      <c r="JF33" s="208"/>
      <c r="JG33" s="221"/>
      <c r="JI33" s="205" t="str">
        <f t="shared" si="20"/>
        <v>Group E</v>
      </c>
      <c r="JJ33" s="211"/>
      <c r="JK33" s="211"/>
      <c r="JL33" s="208"/>
      <c r="JM33" s="236"/>
      <c r="JN33" s="237"/>
      <c r="JO33" s="209"/>
      <c r="JP33" s="220"/>
      <c r="JQ33" s="220"/>
      <c r="JR33" s="208"/>
      <c r="JS33" s="208"/>
      <c r="JT33" s="221"/>
      <c r="JV33" s="205" t="str">
        <f t="shared" si="21"/>
        <v>Group E</v>
      </c>
      <c r="JW33" s="211"/>
      <c r="JX33" s="211"/>
      <c r="JY33" s="208"/>
      <c r="JZ33" s="236"/>
      <c r="KA33" s="237"/>
      <c r="KB33" s="209"/>
      <c r="KC33" s="220"/>
      <c r="KD33" s="220"/>
      <c r="KE33" s="208"/>
      <c r="KF33" s="208"/>
      <c r="KG33" s="221"/>
      <c r="KI33" s="205" t="str">
        <f t="shared" si="22"/>
        <v>Group E</v>
      </c>
      <c r="KJ33" s="211"/>
      <c r="KK33" s="211"/>
      <c r="KL33" s="208"/>
      <c r="KM33" s="236"/>
      <c r="KN33" s="237"/>
      <c r="KO33" s="209"/>
      <c r="KP33" s="220"/>
      <c r="KQ33" s="220"/>
      <c r="KR33" s="208"/>
      <c r="KS33" s="208"/>
      <c r="KT33" s="221"/>
      <c r="KV33" s="205" t="str">
        <f t="shared" si="23"/>
        <v>Group E</v>
      </c>
      <c r="KW33" s="211"/>
      <c r="KX33" s="211"/>
      <c r="KY33" s="208"/>
      <c r="KZ33" s="236"/>
      <c r="LA33" s="237"/>
      <c r="LB33" s="209"/>
      <c r="LC33" s="220"/>
      <c r="LD33" s="220"/>
      <c r="LE33" s="208"/>
      <c r="LF33" s="208"/>
      <c r="LG33" s="221"/>
      <c r="LI33" s="205" t="str">
        <f t="shared" si="24"/>
        <v>Group E</v>
      </c>
      <c r="LJ33" s="211"/>
      <c r="LK33" s="211"/>
      <c r="LL33" s="208"/>
      <c r="LM33" s="236"/>
      <c r="LN33" s="237"/>
      <c r="LO33" s="209"/>
      <c r="LP33" s="220"/>
      <c r="LQ33" s="220"/>
      <c r="LR33" s="208"/>
      <c r="LS33" s="208"/>
      <c r="LT33" s="221"/>
      <c r="LV33" s="205" t="str">
        <f t="shared" si="25"/>
        <v>Group E</v>
      </c>
      <c r="LW33" s="211"/>
      <c r="LX33" s="211"/>
      <c r="LY33" s="208"/>
      <c r="LZ33" s="236"/>
      <c r="MA33" s="237"/>
      <c r="MB33" s="209"/>
      <c r="MC33" s="220"/>
      <c r="MD33" s="220"/>
      <c r="ME33" s="208"/>
      <c r="MF33" s="208"/>
      <c r="MG33" s="221"/>
    </row>
    <row r="34" spans="1:345">
      <c r="B34" s="196">
        <f>INDEX(Groups!$C$7:$C$65,MATCH(C34,Groups!$D$7:$D$65,0))</f>
        <v>10</v>
      </c>
      <c r="C34" s="197" t="str">
        <f>CalcE!$P$22</f>
        <v>Germany</v>
      </c>
      <c r="D34" s="198">
        <f>INDEX(Groups!$C$7:$C$65,MATCH(E34,Groups!$D$7:$D$65,0))</f>
        <v>82</v>
      </c>
      <c r="E34" s="197" t="str">
        <f>CalcE!$Q$22</f>
        <v>Curaçao</v>
      </c>
      <c r="F34" s="199" t="str">
        <f>CalcE!$R$22</f>
        <v/>
      </c>
      <c r="G34" s="200" t="str">
        <f>CalcE!$S$22</f>
        <v/>
      </c>
      <c r="I34" s="196">
        <f t="shared" si="0"/>
        <v>10</v>
      </c>
      <c r="J34" s="197" t="str">
        <f t="shared" ref="J34:J39" si="468">$C34</f>
        <v>Germany</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Germany</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Germany</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Germany</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Germany</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Germany</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Germany</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Germany</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Germany</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Germany</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Germany</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Germany</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Germany</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Germany</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Germany</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Germany</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Germany</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Germany</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Germany</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Germany</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Germany</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Germany</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Germany</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Germany</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Germany</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Germany</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c r="B35" s="196">
        <f>INDEX(Groups!$C$7:$C$65,MATCH(C35,Groups!$D$7:$D$65,0))</f>
        <v>34</v>
      </c>
      <c r="C35" s="197" t="str">
        <f>CalcE!$P$23</f>
        <v>Ivory Coast</v>
      </c>
      <c r="D35" s="198">
        <f>INDEX(Groups!$C$7:$C$65,MATCH(E35,Groups!$D$7:$D$65,0))</f>
        <v>23</v>
      </c>
      <c r="E35" s="197" t="str">
        <f>CalcE!$Q$23</f>
        <v>Ecuador</v>
      </c>
      <c r="F35" s="729" t="str">
        <f>CalcE!$R$23</f>
        <v/>
      </c>
      <c r="G35" s="200" t="str">
        <f>CalcE!$S$23</f>
        <v/>
      </c>
      <c r="I35" s="196">
        <f t="shared" si="0"/>
        <v>34</v>
      </c>
      <c r="J35" s="197" t="str">
        <f t="shared" si="468"/>
        <v>Ivory Coast</v>
      </c>
      <c r="K35" s="198">
        <f t="shared" si="26"/>
        <v>23</v>
      </c>
      <c r="L35" s="197" t="str">
        <f t="shared" si="469"/>
        <v>Ecuador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Ivory Coast</v>
      </c>
      <c r="X35" s="198">
        <f t="shared" si="29"/>
        <v>23</v>
      </c>
      <c r="Y35" s="197" t="str">
        <f t="shared" si="473"/>
        <v>Ecuador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Ivory Coast</v>
      </c>
      <c r="AK35" s="198">
        <f t="shared" si="32"/>
        <v>23</v>
      </c>
      <c r="AL35" s="197" t="str">
        <f t="shared" si="477"/>
        <v>Ecuador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Ivory Coast</v>
      </c>
      <c r="AX35" s="198">
        <f t="shared" si="35"/>
        <v>23</v>
      </c>
      <c r="AY35" s="197" t="str">
        <f t="shared" si="481"/>
        <v>Ecuador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Ivory Coast</v>
      </c>
      <c r="BK35" s="198">
        <f t="shared" si="38"/>
        <v>23</v>
      </c>
      <c r="BL35" s="197" t="str">
        <f t="shared" si="485"/>
        <v>Ecuador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Ivory Coast</v>
      </c>
      <c r="BX35" s="198">
        <f t="shared" si="41"/>
        <v>23</v>
      </c>
      <c r="BY35" s="197" t="str">
        <f t="shared" si="489"/>
        <v>Ecuador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Ivory Coast</v>
      </c>
      <c r="CK35" s="198">
        <f t="shared" si="44"/>
        <v>23</v>
      </c>
      <c r="CL35" s="197" t="str">
        <f t="shared" si="493"/>
        <v>Ecuador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Ivory Coast</v>
      </c>
      <c r="CX35" s="198">
        <f t="shared" si="47"/>
        <v>23</v>
      </c>
      <c r="CY35" s="197" t="str">
        <f t="shared" si="497"/>
        <v>Ecuador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Ivory Coast</v>
      </c>
      <c r="DK35" s="198">
        <f t="shared" si="50"/>
        <v>23</v>
      </c>
      <c r="DL35" s="197" t="str">
        <f t="shared" si="501"/>
        <v>Ecuador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Ivory Coast</v>
      </c>
      <c r="DX35" s="198">
        <f t="shared" si="53"/>
        <v>23</v>
      </c>
      <c r="DY35" s="197" t="str">
        <f t="shared" si="505"/>
        <v>Ecuador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Ivory Coast</v>
      </c>
      <c r="EK35" s="198">
        <f t="shared" si="56"/>
        <v>23</v>
      </c>
      <c r="EL35" s="197" t="str">
        <f t="shared" si="509"/>
        <v>Ecuador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Ivory Coast</v>
      </c>
      <c r="EX35" s="198">
        <f t="shared" si="59"/>
        <v>23</v>
      </c>
      <c r="EY35" s="197" t="str">
        <f t="shared" si="513"/>
        <v>Ecuador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Ivory Coast</v>
      </c>
      <c r="FK35" s="198">
        <f t="shared" si="62"/>
        <v>23</v>
      </c>
      <c r="FL35" s="197" t="str">
        <f t="shared" si="517"/>
        <v>Ecuador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Ivory Coast</v>
      </c>
      <c r="FX35" s="198">
        <f t="shared" si="65"/>
        <v>23</v>
      </c>
      <c r="FY35" s="197" t="str">
        <f t="shared" si="521"/>
        <v>Ecuador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Ivory Coast</v>
      </c>
      <c r="GK35" s="198">
        <f t="shared" si="68"/>
        <v>23</v>
      </c>
      <c r="GL35" s="197" t="str">
        <f t="shared" si="525"/>
        <v>Ecuador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Ivory Coast</v>
      </c>
      <c r="GX35" s="198">
        <f t="shared" si="71"/>
        <v>23</v>
      </c>
      <c r="GY35" s="197" t="str">
        <f t="shared" si="529"/>
        <v>Ecuador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Ivory Coast</v>
      </c>
      <c r="HK35" s="198">
        <f t="shared" si="74"/>
        <v>23</v>
      </c>
      <c r="HL35" s="197" t="str">
        <f t="shared" si="533"/>
        <v>Ecuador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Ivory Coast</v>
      </c>
      <c r="HX35" s="198">
        <f t="shared" si="77"/>
        <v>23</v>
      </c>
      <c r="HY35" s="197" t="str">
        <f t="shared" si="537"/>
        <v>Ecuador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Ivory Coast</v>
      </c>
      <c r="IK35" s="198">
        <f t="shared" si="80"/>
        <v>23</v>
      </c>
      <c r="IL35" s="197" t="str">
        <f t="shared" si="541"/>
        <v>Ecuador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Ivory Coast</v>
      </c>
      <c r="IX35" s="198">
        <f t="shared" si="83"/>
        <v>23</v>
      </c>
      <c r="IY35" s="197" t="str">
        <f t="shared" si="545"/>
        <v>Ecuador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Ivory Coast</v>
      </c>
      <c r="JK35" s="198">
        <f t="shared" si="86"/>
        <v>23</v>
      </c>
      <c r="JL35" s="197" t="str">
        <f t="shared" si="549"/>
        <v>Ecuador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Ivory Coast</v>
      </c>
      <c r="JX35" s="198">
        <f t="shared" si="89"/>
        <v>23</v>
      </c>
      <c r="JY35" s="197" t="str">
        <f t="shared" si="553"/>
        <v>Ecuador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Ivory Coast</v>
      </c>
      <c r="KK35" s="198">
        <f t="shared" si="92"/>
        <v>23</v>
      </c>
      <c r="KL35" s="197" t="str">
        <f t="shared" si="557"/>
        <v>Ecuador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Ivory Coast</v>
      </c>
      <c r="KX35" s="198">
        <f t="shared" si="95"/>
        <v>23</v>
      </c>
      <c r="KY35" s="197" t="str">
        <f t="shared" si="561"/>
        <v>Ecuador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Ivory Coast</v>
      </c>
      <c r="LK35" s="198">
        <f t="shared" si="98"/>
        <v>23</v>
      </c>
      <c r="LL35" s="197" t="str">
        <f t="shared" si="565"/>
        <v>Ecuador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Ivory Coast</v>
      </c>
      <c r="LX35" s="198">
        <f t="shared" si="101"/>
        <v>23</v>
      </c>
      <c r="LY35" s="197" t="str">
        <f t="shared" si="569"/>
        <v>Ecuador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c r="B36" s="196">
        <f>INDEX(Groups!$C$7:$C$65,MATCH(C36,Groups!$D$7:$D$65,0))</f>
        <v>10</v>
      </c>
      <c r="C36" s="197" t="str">
        <f>CalcE!$P$24</f>
        <v>Germany</v>
      </c>
      <c r="D36" s="198">
        <f>INDEX(Groups!$C$7:$C$65,MATCH(E36,Groups!$D$7:$D$65,0))</f>
        <v>34</v>
      </c>
      <c r="E36" s="197" t="str">
        <f>CalcE!$Q$24</f>
        <v>Ivory Coast</v>
      </c>
      <c r="F36" s="199" t="str">
        <f>CalcE!$R$24</f>
        <v/>
      </c>
      <c r="G36" s="200" t="str">
        <f>CalcE!$S$24</f>
        <v/>
      </c>
      <c r="I36" s="196">
        <f t="shared" si="0"/>
        <v>10</v>
      </c>
      <c r="J36" s="197" t="str">
        <f t="shared" si="468"/>
        <v>Germany</v>
      </c>
      <c r="K36" s="198">
        <f t="shared" si="26"/>
        <v>34</v>
      </c>
      <c r="L36" s="197" t="str">
        <f t="shared" si="469"/>
        <v>Ivory Coast</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Germany</v>
      </c>
      <c r="X36" s="198">
        <f t="shared" si="29"/>
        <v>34</v>
      </c>
      <c r="Y36" s="197" t="str">
        <f t="shared" si="473"/>
        <v>Ivory Coast</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Germany</v>
      </c>
      <c r="AK36" s="198">
        <f t="shared" si="32"/>
        <v>34</v>
      </c>
      <c r="AL36" s="197" t="str">
        <f t="shared" si="477"/>
        <v>Ivory Coast</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Germany</v>
      </c>
      <c r="AX36" s="198">
        <f t="shared" si="35"/>
        <v>34</v>
      </c>
      <c r="AY36" s="197" t="str">
        <f t="shared" si="481"/>
        <v>Ivory Coast</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Germany</v>
      </c>
      <c r="BK36" s="198">
        <f t="shared" si="38"/>
        <v>34</v>
      </c>
      <c r="BL36" s="197" t="str">
        <f t="shared" si="485"/>
        <v>Ivory Coast</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Germany</v>
      </c>
      <c r="BX36" s="198">
        <f t="shared" si="41"/>
        <v>34</v>
      </c>
      <c r="BY36" s="197" t="str">
        <f t="shared" si="489"/>
        <v>Ivory Coast</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Germany</v>
      </c>
      <c r="CK36" s="198">
        <f t="shared" si="44"/>
        <v>34</v>
      </c>
      <c r="CL36" s="197" t="str">
        <f t="shared" si="493"/>
        <v>Ivory Coast</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Germany</v>
      </c>
      <c r="CX36" s="198">
        <f t="shared" si="47"/>
        <v>34</v>
      </c>
      <c r="CY36" s="197" t="str">
        <f t="shared" si="497"/>
        <v>Ivory Coast</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Germany</v>
      </c>
      <c r="DK36" s="198">
        <f t="shared" si="50"/>
        <v>34</v>
      </c>
      <c r="DL36" s="197" t="str">
        <f t="shared" si="501"/>
        <v>Ivory Coast</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Germany</v>
      </c>
      <c r="DX36" s="198">
        <f t="shared" si="53"/>
        <v>34</v>
      </c>
      <c r="DY36" s="197" t="str">
        <f t="shared" si="505"/>
        <v>Ivory Coast</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Germany</v>
      </c>
      <c r="EK36" s="198">
        <f t="shared" si="56"/>
        <v>34</v>
      </c>
      <c r="EL36" s="197" t="str">
        <f t="shared" si="509"/>
        <v>Ivory Coast</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Germany</v>
      </c>
      <c r="EX36" s="198">
        <f t="shared" si="59"/>
        <v>34</v>
      </c>
      <c r="EY36" s="197" t="str">
        <f t="shared" si="513"/>
        <v>Ivory Coast</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Germany</v>
      </c>
      <c r="FK36" s="198">
        <f t="shared" si="62"/>
        <v>34</v>
      </c>
      <c r="FL36" s="197" t="str">
        <f t="shared" si="517"/>
        <v>Ivory Coast</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Germany</v>
      </c>
      <c r="FX36" s="198">
        <f t="shared" si="65"/>
        <v>34</v>
      </c>
      <c r="FY36" s="197" t="str">
        <f t="shared" si="521"/>
        <v>Ivory Coast</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Germany</v>
      </c>
      <c r="GK36" s="198">
        <f t="shared" si="68"/>
        <v>34</v>
      </c>
      <c r="GL36" s="197" t="str">
        <f t="shared" si="525"/>
        <v>Ivory Coast</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Germany</v>
      </c>
      <c r="GX36" s="198">
        <f t="shared" si="71"/>
        <v>34</v>
      </c>
      <c r="GY36" s="197" t="str">
        <f t="shared" si="529"/>
        <v>Ivory Coast</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Germany</v>
      </c>
      <c r="HK36" s="198">
        <f t="shared" si="74"/>
        <v>34</v>
      </c>
      <c r="HL36" s="197" t="str">
        <f t="shared" si="533"/>
        <v>Ivory Coast</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Germany</v>
      </c>
      <c r="HX36" s="198">
        <f t="shared" si="77"/>
        <v>34</v>
      </c>
      <c r="HY36" s="197" t="str">
        <f t="shared" si="537"/>
        <v>Ivory Coast</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Germany</v>
      </c>
      <c r="IK36" s="198">
        <f t="shared" si="80"/>
        <v>34</v>
      </c>
      <c r="IL36" s="197" t="str">
        <f t="shared" si="541"/>
        <v>Ivory Coast</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Germany</v>
      </c>
      <c r="IX36" s="198">
        <f t="shared" si="83"/>
        <v>34</v>
      </c>
      <c r="IY36" s="197" t="str">
        <f t="shared" si="545"/>
        <v>Ivory Coast</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Germany</v>
      </c>
      <c r="JK36" s="198">
        <f t="shared" si="86"/>
        <v>34</v>
      </c>
      <c r="JL36" s="197" t="str">
        <f t="shared" si="549"/>
        <v>Ivory Coast</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Germany</v>
      </c>
      <c r="JX36" s="198">
        <f t="shared" si="89"/>
        <v>34</v>
      </c>
      <c r="JY36" s="197" t="str">
        <f t="shared" si="553"/>
        <v>Ivory Coast</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Germany</v>
      </c>
      <c r="KK36" s="198">
        <f t="shared" si="92"/>
        <v>34</v>
      </c>
      <c r="KL36" s="197" t="str">
        <f t="shared" si="557"/>
        <v>Ivory Coast</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Germany</v>
      </c>
      <c r="KX36" s="198">
        <f t="shared" si="95"/>
        <v>34</v>
      </c>
      <c r="KY36" s="197" t="str">
        <f t="shared" si="561"/>
        <v>Ivory Coast</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Germany</v>
      </c>
      <c r="LK36" s="198">
        <f t="shared" si="98"/>
        <v>34</v>
      </c>
      <c r="LL36" s="197" t="str">
        <f t="shared" si="565"/>
        <v>Ivory Coast</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Germany</v>
      </c>
      <c r="LX36" s="198">
        <f t="shared" si="101"/>
        <v>34</v>
      </c>
      <c r="LY36" s="197" t="str">
        <f t="shared" si="569"/>
        <v>Ivory Coast</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c r="B37" s="196">
        <f>INDEX(Groups!$C$7:$C$65,MATCH(C37,Groups!$D$7:$D$65,0))</f>
        <v>23</v>
      </c>
      <c r="C37" s="197" t="str">
        <f>CalcE!$P$25</f>
        <v>Ecuador</v>
      </c>
      <c r="D37" s="198">
        <f>INDEX(Groups!$C$7:$C$65,MATCH(E37,Groups!$D$7:$D$65,0))</f>
        <v>82</v>
      </c>
      <c r="E37" s="197" t="str">
        <f>CalcE!$Q$25</f>
        <v>Curaçao</v>
      </c>
      <c r="F37" s="199" t="str">
        <f>CalcE!$R$25</f>
        <v/>
      </c>
      <c r="G37" s="200" t="str">
        <f>CalcE!$S$25</f>
        <v/>
      </c>
      <c r="I37" s="196">
        <f t="shared" si="0"/>
        <v>23</v>
      </c>
      <c r="J37" s="197" t="str">
        <f t="shared" si="468"/>
        <v>Ecuador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Ecuador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Ecuador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Ecuador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Ecuador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Ecuador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Ecuador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Ecuador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Ecuador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Ecuador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Ecuador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Ecuador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Ecuador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Ecuador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Ecuador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Ecuador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Ecuador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Ecuador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Ecuador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Ecuador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Ecuador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Ecuador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Ecuador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Ecuador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Ecuador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Ecuador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c r="B38" s="196">
        <f>INDEX(Groups!$C$7:$C$65,MATCH(C38,Groups!$D$7:$D$65,0))</f>
        <v>82</v>
      </c>
      <c r="C38" s="197" t="str">
        <f>CalcE!$P$26</f>
        <v>Curaçao</v>
      </c>
      <c r="D38" s="198">
        <f>INDEX(Groups!$C$7:$C$65,MATCH(E38,Groups!$D$7:$D$65,0))</f>
        <v>34</v>
      </c>
      <c r="E38" s="197" t="str">
        <f>CalcE!$Q$26</f>
        <v>Ivory Coast</v>
      </c>
      <c r="F38" s="199" t="str">
        <f>CalcE!$R$26</f>
        <v/>
      </c>
      <c r="G38" s="200" t="str">
        <f>CalcE!$S$26</f>
        <v/>
      </c>
      <c r="I38" s="196">
        <f t="shared" si="0"/>
        <v>82</v>
      </c>
      <c r="J38" s="197" t="str">
        <f t="shared" si="468"/>
        <v>Curaçao</v>
      </c>
      <c r="K38" s="198">
        <f t="shared" si="26"/>
        <v>34</v>
      </c>
      <c r="L38" s="197" t="str">
        <f t="shared" si="469"/>
        <v>Ivory Coast</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Ivory Coast</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Ivory Coast</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Ivory Coast</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Ivory Coast</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Ivory Coast</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Ivory Coast</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Ivory Coast</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Ivory Coast</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Ivory Coast</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Ivory Coast</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Ivory Coast</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Ivory Coast</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Ivory Coast</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Ivory Coast</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Ivory Coast</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Ivory Coast</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Ivory Coast</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Ivory Coast</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Ivory Coast</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Ivory Coast</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Ivory Coast</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Ivory Coast</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Ivory Coast</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Ivory Coast</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Ivory Coast</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c r="B39" s="196">
        <f>INDEX(Groups!$C$7:$C$65,MATCH(C39,Groups!$D$7:$D$65,0))</f>
        <v>23</v>
      </c>
      <c r="C39" s="197" t="str">
        <f>CalcE!$P$27</f>
        <v>Ecuador</v>
      </c>
      <c r="D39" s="198">
        <f>INDEX(Groups!$C$7:$C$65,MATCH(E39,Groups!$D$7:$D$65,0))</f>
        <v>10</v>
      </c>
      <c r="E39" s="197" t="str">
        <f>CalcE!$Q$27</f>
        <v>Germany</v>
      </c>
      <c r="F39" s="199" t="str">
        <f>CalcE!$R$27</f>
        <v/>
      </c>
      <c r="G39" s="200" t="str">
        <f>CalcE!$S$27</f>
        <v/>
      </c>
      <c r="I39" s="196">
        <f t="shared" si="0"/>
        <v>23</v>
      </c>
      <c r="J39" s="197" t="str">
        <f t="shared" si="468"/>
        <v>Ecuador</v>
      </c>
      <c r="K39" s="198">
        <f t="shared" si="26"/>
        <v>10</v>
      </c>
      <c r="L39" s="197" t="str">
        <f t="shared" si="469"/>
        <v>Germany</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Ecuador</v>
      </c>
      <c r="X39" s="198">
        <f t="shared" si="29"/>
        <v>10</v>
      </c>
      <c r="Y39" s="197" t="str">
        <f t="shared" si="473"/>
        <v>Germany</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Ecuador</v>
      </c>
      <c r="AK39" s="198">
        <f t="shared" si="32"/>
        <v>10</v>
      </c>
      <c r="AL39" s="197" t="str">
        <f t="shared" si="477"/>
        <v>Germany</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Ecuador</v>
      </c>
      <c r="AX39" s="198">
        <f t="shared" si="35"/>
        <v>10</v>
      </c>
      <c r="AY39" s="197" t="str">
        <f t="shared" si="481"/>
        <v>Germany</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Ecuador</v>
      </c>
      <c r="BK39" s="198">
        <f t="shared" si="38"/>
        <v>10</v>
      </c>
      <c r="BL39" s="197" t="str">
        <f t="shared" si="485"/>
        <v>Germany</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Ecuador</v>
      </c>
      <c r="BX39" s="198">
        <f t="shared" si="41"/>
        <v>10</v>
      </c>
      <c r="BY39" s="197" t="str">
        <f t="shared" si="489"/>
        <v>Germany</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Ecuador</v>
      </c>
      <c r="CK39" s="198">
        <f t="shared" si="44"/>
        <v>10</v>
      </c>
      <c r="CL39" s="197" t="str">
        <f t="shared" si="493"/>
        <v>Germany</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Ecuador</v>
      </c>
      <c r="CX39" s="198">
        <f t="shared" si="47"/>
        <v>10</v>
      </c>
      <c r="CY39" s="197" t="str">
        <f t="shared" si="497"/>
        <v>Germany</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Ecuador</v>
      </c>
      <c r="DK39" s="198">
        <f t="shared" si="50"/>
        <v>10</v>
      </c>
      <c r="DL39" s="197" t="str">
        <f t="shared" si="501"/>
        <v>Germany</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Ecuador</v>
      </c>
      <c r="DX39" s="198">
        <f t="shared" si="53"/>
        <v>10</v>
      </c>
      <c r="DY39" s="197" t="str">
        <f t="shared" si="505"/>
        <v>Germany</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Ecuador</v>
      </c>
      <c r="EK39" s="198">
        <f t="shared" si="56"/>
        <v>10</v>
      </c>
      <c r="EL39" s="197" t="str">
        <f t="shared" si="509"/>
        <v>Germany</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Ecuador</v>
      </c>
      <c r="EX39" s="198">
        <f t="shared" si="59"/>
        <v>10</v>
      </c>
      <c r="EY39" s="197" t="str">
        <f t="shared" si="513"/>
        <v>Germany</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Ecuador</v>
      </c>
      <c r="FK39" s="198">
        <f t="shared" si="62"/>
        <v>10</v>
      </c>
      <c r="FL39" s="197" t="str">
        <f t="shared" si="517"/>
        <v>Germany</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Ecuador</v>
      </c>
      <c r="FX39" s="198">
        <f t="shared" si="65"/>
        <v>10</v>
      </c>
      <c r="FY39" s="197" t="str">
        <f t="shared" si="521"/>
        <v>Germany</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Ecuador</v>
      </c>
      <c r="GK39" s="198">
        <f t="shared" si="68"/>
        <v>10</v>
      </c>
      <c r="GL39" s="197" t="str">
        <f t="shared" si="525"/>
        <v>Germany</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Ecuador</v>
      </c>
      <c r="GX39" s="198">
        <f t="shared" si="71"/>
        <v>10</v>
      </c>
      <c r="GY39" s="197" t="str">
        <f t="shared" si="529"/>
        <v>Germany</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Ecuador</v>
      </c>
      <c r="HK39" s="198">
        <f t="shared" si="74"/>
        <v>10</v>
      </c>
      <c r="HL39" s="197" t="str">
        <f t="shared" si="533"/>
        <v>Germany</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Ecuador</v>
      </c>
      <c r="HX39" s="198">
        <f t="shared" si="77"/>
        <v>10</v>
      </c>
      <c r="HY39" s="197" t="str">
        <f t="shared" si="537"/>
        <v>Germany</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Ecuador</v>
      </c>
      <c r="IK39" s="198">
        <f t="shared" si="80"/>
        <v>10</v>
      </c>
      <c r="IL39" s="197" t="str">
        <f t="shared" si="541"/>
        <v>Germany</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Ecuador</v>
      </c>
      <c r="IX39" s="198">
        <f t="shared" si="83"/>
        <v>10</v>
      </c>
      <c r="IY39" s="197" t="str">
        <f t="shared" si="545"/>
        <v>Germany</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Ecuador</v>
      </c>
      <c r="JK39" s="198">
        <f t="shared" si="86"/>
        <v>10</v>
      </c>
      <c r="JL39" s="197" t="str">
        <f t="shared" si="549"/>
        <v>Germany</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Ecuador</v>
      </c>
      <c r="JX39" s="198">
        <f t="shared" si="89"/>
        <v>10</v>
      </c>
      <c r="JY39" s="197" t="str">
        <f t="shared" si="553"/>
        <v>Germany</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Ecuador</v>
      </c>
      <c r="KK39" s="198">
        <f t="shared" si="92"/>
        <v>10</v>
      </c>
      <c r="KL39" s="197" t="str">
        <f t="shared" si="557"/>
        <v>Germany</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Ecuador</v>
      </c>
      <c r="KX39" s="198">
        <f t="shared" si="95"/>
        <v>10</v>
      </c>
      <c r="KY39" s="197" t="str">
        <f t="shared" si="561"/>
        <v>Germany</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Ecuador</v>
      </c>
      <c r="LK39" s="198">
        <f t="shared" si="98"/>
        <v>10</v>
      </c>
      <c r="LL39" s="197" t="str">
        <f t="shared" si="565"/>
        <v>Germany</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Ecuador</v>
      </c>
      <c r="LX39" s="198">
        <f t="shared" si="101"/>
        <v>10</v>
      </c>
      <c r="LY39" s="197" t="str">
        <f t="shared" si="569"/>
        <v>Germany</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c r="B40" s="205" t="str">
        <f>Language!$E$130&amp;" F"</f>
        <v>Group F</v>
      </c>
      <c r="C40" s="206"/>
      <c r="D40" s="211"/>
      <c r="E40" s="208"/>
      <c r="F40" s="212"/>
      <c r="G40" s="213"/>
      <c r="I40" s="205" t="str">
        <f t="shared" si="0"/>
        <v>Group F</v>
      </c>
      <c r="J40" s="211"/>
      <c r="K40" s="211"/>
      <c r="L40" s="208"/>
      <c r="M40" s="236"/>
      <c r="N40" s="237"/>
      <c r="O40" s="209"/>
      <c r="P40" s="220"/>
      <c r="Q40" s="220"/>
      <c r="R40" s="208"/>
      <c r="S40" s="208"/>
      <c r="T40" s="221"/>
      <c r="V40" s="205" t="str">
        <f t="shared" si="1"/>
        <v>Group F</v>
      </c>
      <c r="W40" s="211"/>
      <c r="X40" s="211"/>
      <c r="Y40" s="208"/>
      <c r="Z40" s="236"/>
      <c r="AA40" s="237"/>
      <c r="AB40" s="209"/>
      <c r="AC40" s="220"/>
      <c r="AD40" s="220"/>
      <c r="AE40" s="208"/>
      <c r="AF40" s="208"/>
      <c r="AG40" s="221"/>
      <c r="AI40" s="205" t="str">
        <f t="shared" si="2"/>
        <v>Group F</v>
      </c>
      <c r="AJ40" s="211"/>
      <c r="AK40" s="211"/>
      <c r="AL40" s="208"/>
      <c r="AM40" s="236"/>
      <c r="AN40" s="237"/>
      <c r="AO40" s="209"/>
      <c r="AP40" s="220"/>
      <c r="AQ40" s="220"/>
      <c r="AR40" s="208"/>
      <c r="AS40" s="208"/>
      <c r="AT40" s="221"/>
      <c r="AV40" s="205" t="str">
        <f t="shared" si="3"/>
        <v>Group F</v>
      </c>
      <c r="AW40" s="211"/>
      <c r="AX40" s="211"/>
      <c r="AY40" s="208"/>
      <c r="AZ40" s="236"/>
      <c r="BA40" s="237"/>
      <c r="BB40" s="209"/>
      <c r="BC40" s="220"/>
      <c r="BD40" s="220"/>
      <c r="BE40" s="208"/>
      <c r="BF40" s="208"/>
      <c r="BG40" s="221"/>
      <c r="BI40" s="205" t="str">
        <f t="shared" si="4"/>
        <v>Group F</v>
      </c>
      <c r="BJ40" s="211"/>
      <c r="BK40" s="211"/>
      <c r="BL40" s="208"/>
      <c r="BM40" s="236"/>
      <c r="BN40" s="237"/>
      <c r="BO40" s="209"/>
      <c r="BP40" s="220"/>
      <c r="BQ40" s="220"/>
      <c r="BR40" s="208"/>
      <c r="BS40" s="208"/>
      <c r="BT40" s="221"/>
      <c r="BV40" s="205" t="str">
        <f t="shared" si="5"/>
        <v>Group F</v>
      </c>
      <c r="BW40" s="211"/>
      <c r="BX40" s="211"/>
      <c r="BY40" s="208"/>
      <c r="BZ40" s="236"/>
      <c r="CA40" s="237"/>
      <c r="CB40" s="209"/>
      <c r="CC40" s="220"/>
      <c r="CD40" s="220"/>
      <c r="CE40" s="208"/>
      <c r="CF40" s="208"/>
      <c r="CG40" s="221"/>
      <c r="CI40" s="205" t="str">
        <f t="shared" si="6"/>
        <v>Group F</v>
      </c>
      <c r="CJ40" s="211"/>
      <c r="CK40" s="211"/>
      <c r="CL40" s="208"/>
      <c r="CM40" s="236"/>
      <c r="CN40" s="237"/>
      <c r="CO40" s="209"/>
      <c r="CP40" s="220"/>
      <c r="CQ40" s="220"/>
      <c r="CR40" s="208"/>
      <c r="CS40" s="208"/>
      <c r="CT40" s="221"/>
      <c r="CV40" s="205" t="str">
        <f t="shared" si="7"/>
        <v>Group F</v>
      </c>
      <c r="CW40" s="211"/>
      <c r="CX40" s="211"/>
      <c r="CY40" s="208"/>
      <c r="CZ40" s="236"/>
      <c r="DA40" s="237"/>
      <c r="DB40" s="209"/>
      <c r="DC40" s="220"/>
      <c r="DD40" s="220"/>
      <c r="DE40" s="208"/>
      <c r="DF40" s="208"/>
      <c r="DG40" s="221"/>
      <c r="DI40" s="205" t="str">
        <f t="shared" si="8"/>
        <v>Group F</v>
      </c>
      <c r="DJ40" s="211"/>
      <c r="DK40" s="211"/>
      <c r="DL40" s="208"/>
      <c r="DM40" s="236"/>
      <c r="DN40" s="237"/>
      <c r="DO40" s="209"/>
      <c r="DP40" s="220"/>
      <c r="DQ40" s="220"/>
      <c r="DR40" s="208"/>
      <c r="DS40" s="208"/>
      <c r="DT40" s="221"/>
      <c r="DV40" s="205" t="str">
        <f t="shared" si="9"/>
        <v>Group F</v>
      </c>
      <c r="DW40" s="211"/>
      <c r="DX40" s="211"/>
      <c r="DY40" s="208"/>
      <c r="DZ40" s="236"/>
      <c r="EA40" s="237"/>
      <c r="EB40" s="209"/>
      <c r="EC40" s="220"/>
      <c r="ED40" s="220"/>
      <c r="EE40" s="208"/>
      <c r="EF40" s="208"/>
      <c r="EG40" s="221"/>
      <c r="EI40" s="205" t="str">
        <f t="shared" si="10"/>
        <v>Group F</v>
      </c>
      <c r="EJ40" s="211"/>
      <c r="EK40" s="211"/>
      <c r="EL40" s="208"/>
      <c r="EM40" s="236"/>
      <c r="EN40" s="237"/>
      <c r="EO40" s="209"/>
      <c r="EP40" s="220"/>
      <c r="EQ40" s="220"/>
      <c r="ER40" s="208"/>
      <c r="ES40" s="208"/>
      <c r="ET40" s="221"/>
      <c r="EV40" s="205" t="str">
        <f t="shared" si="11"/>
        <v>Group F</v>
      </c>
      <c r="EW40" s="211"/>
      <c r="EX40" s="211"/>
      <c r="EY40" s="208"/>
      <c r="EZ40" s="236"/>
      <c r="FA40" s="237"/>
      <c r="FB40" s="209"/>
      <c r="FC40" s="220"/>
      <c r="FD40" s="220"/>
      <c r="FE40" s="208"/>
      <c r="FF40" s="208"/>
      <c r="FG40" s="221"/>
      <c r="FI40" s="205" t="str">
        <f t="shared" si="12"/>
        <v>Group F</v>
      </c>
      <c r="FJ40" s="211"/>
      <c r="FK40" s="211"/>
      <c r="FL40" s="208"/>
      <c r="FM40" s="236"/>
      <c r="FN40" s="237"/>
      <c r="FO40" s="209"/>
      <c r="FP40" s="220"/>
      <c r="FQ40" s="220"/>
      <c r="FR40" s="208"/>
      <c r="FS40" s="208"/>
      <c r="FT40" s="221"/>
      <c r="FV40" s="205" t="str">
        <f t="shared" si="13"/>
        <v>Group F</v>
      </c>
      <c r="FW40" s="211"/>
      <c r="FX40" s="211"/>
      <c r="FY40" s="208"/>
      <c r="FZ40" s="236"/>
      <c r="GA40" s="237"/>
      <c r="GB40" s="209"/>
      <c r="GC40" s="220"/>
      <c r="GD40" s="220"/>
      <c r="GE40" s="208"/>
      <c r="GF40" s="208"/>
      <c r="GG40" s="221"/>
      <c r="GI40" s="205" t="str">
        <f t="shared" si="14"/>
        <v>Group F</v>
      </c>
      <c r="GJ40" s="211"/>
      <c r="GK40" s="211"/>
      <c r="GL40" s="208"/>
      <c r="GM40" s="236"/>
      <c r="GN40" s="237"/>
      <c r="GO40" s="209"/>
      <c r="GP40" s="220"/>
      <c r="GQ40" s="220"/>
      <c r="GR40" s="208"/>
      <c r="GS40" s="208"/>
      <c r="GT40" s="221"/>
      <c r="GV40" s="205" t="str">
        <f t="shared" si="15"/>
        <v>Group F</v>
      </c>
      <c r="GW40" s="211"/>
      <c r="GX40" s="211"/>
      <c r="GY40" s="208"/>
      <c r="GZ40" s="236"/>
      <c r="HA40" s="237"/>
      <c r="HB40" s="209"/>
      <c r="HC40" s="220"/>
      <c r="HD40" s="220"/>
      <c r="HE40" s="208"/>
      <c r="HF40" s="208"/>
      <c r="HG40" s="221"/>
      <c r="HI40" s="205" t="str">
        <f t="shared" si="16"/>
        <v>Group F</v>
      </c>
      <c r="HJ40" s="211"/>
      <c r="HK40" s="211"/>
      <c r="HL40" s="208"/>
      <c r="HM40" s="236"/>
      <c r="HN40" s="237"/>
      <c r="HO40" s="209"/>
      <c r="HP40" s="220"/>
      <c r="HQ40" s="220"/>
      <c r="HR40" s="208"/>
      <c r="HS40" s="208"/>
      <c r="HT40" s="221"/>
      <c r="HV40" s="205" t="str">
        <f t="shared" si="17"/>
        <v>Group F</v>
      </c>
      <c r="HW40" s="211"/>
      <c r="HX40" s="211"/>
      <c r="HY40" s="208"/>
      <c r="HZ40" s="236"/>
      <c r="IA40" s="237"/>
      <c r="IB40" s="209"/>
      <c r="IC40" s="220"/>
      <c r="ID40" s="220"/>
      <c r="IE40" s="208"/>
      <c r="IF40" s="208"/>
      <c r="IG40" s="221"/>
      <c r="II40" s="205" t="str">
        <f t="shared" si="18"/>
        <v>Group F</v>
      </c>
      <c r="IJ40" s="211"/>
      <c r="IK40" s="211"/>
      <c r="IL40" s="208"/>
      <c r="IM40" s="236"/>
      <c r="IN40" s="237"/>
      <c r="IO40" s="209"/>
      <c r="IP40" s="220"/>
      <c r="IQ40" s="220"/>
      <c r="IR40" s="208"/>
      <c r="IS40" s="208"/>
      <c r="IT40" s="221"/>
      <c r="IV40" s="205" t="str">
        <f t="shared" si="19"/>
        <v>Group F</v>
      </c>
      <c r="IW40" s="211"/>
      <c r="IX40" s="211"/>
      <c r="IY40" s="208"/>
      <c r="IZ40" s="236"/>
      <c r="JA40" s="237"/>
      <c r="JB40" s="209"/>
      <c r="JC40" s="220"/>
      <c r="JD40" s="220"/>
      <c r="JE40" s="208"/>
      <c r="JF40" s="208"/>
      <c r="JG40" s="221"/>
      <c r="JI40" s="205" t="str">
        <f t="shared" si="20"/>
        <v>Group F</v>
      </c>
      <c r="JJ40" s="211"/>
      <c r="JK40" s="211"/>
      <c r="JL40" s="208"/>
      <c r="JM40" s="236"/>
      <c r="JN40" s="237"/>
      <c r="JO40" s="209"/>
      <c r="JP40" s="220"/>
      <c r="JQ40" s="220"/>
      <c r="JR40" s="208"/>
      <c r="JS40" s="208"/>
      <c r="JT40" s="221"/>
      <c r="JV40" s="205" t="str">
        <f t="shared" si="21"/>
        <v>Group F</v>
      </c>
      <c r="JW40" s="211"/>
      <c r="JX40" s="211"/>
      <c r="JY40" s="208"/>
      <c r="JZ40" s="236"/>
      <c r="KA40" s="237"/>
      <c r="KB40" s="209"/>
      <c r="KC40" s="220"/>
      <c r="KD40" s="220"/>
      <c r="KE40" s="208"/>
      <c r="KF40" s="208"/>
      <c r="KG40" s="221"/>
      <c r="KI40" s="205" t="str">
        <f t="shared" si="22"/>
        <v>Group F</v>
      </c>
      <c r="KJ40" s="211"/>
      <c r="KK40" s="211"/>
      <c r="KL40" s="208"/>
      <c r="KM40" s="236"/>
      <c r="KN40" s="237"/>
      <c r="KO40" s="209"/>
      <c r="KP40" s="220"/>
      <c r="KQ40" s="220"/>
      <c r="KR40" s="208"/>
      <c r="KS40" s="208"/>
      <c r="KT40" s="221"/>
      <c r="KV40" s="205" t="str">
        <f t="shared" si="23"/>
        <v>Group F</v>
      </c>
      <c r="KW40" s="211"/>
      <c r="KX40" s="211"/>
      <c r="KY40" s="208"/>
      <c r="KZ40" s="236"/>
      <c r="LA40" s="237"/>
      <c r="LB40" s="209"/>
      <c r="LC40" s="220"/>
      <c r="LD40" s="220"/>
      <c r="LE40" s="208"/>
      <c r="LF40" s="208"/>
      <c r="LG40" s="221"/>
      <c r="LI40" s="205" t="str">
        <f t="shared" si="24"/>
        <v>Group F</v>
      </c>
      <c r="LJ40" s="211"/>
      <c r="LK40" s="211"/>
      <c r="LL40" s="208"/>
      <c r="LM40" s="236"/>
      <c r="LN40" s="237"/>
      <c r="LO40" s="209"/>
      <c r="LP40" s="220"/>
      <c r="LQ40" s="220"/>
      <c r="LR40" s="208"/>
      <c r="LS40" s="208"/>
      <c r="LT40" s="221"/>
      <c r="LV40" s="205" t="str">
        <f t="shared" si="25"/>
        <v>Group F</v>
      </c>
      <c r="LW40" s="211"/>
      <c r="LX40" s="211"/>
      <c r="LY40" s="208"/>
      <c r="LZ40" s="236"/>
      <c r="MA40" s="237"/>
      <c r="MB40" s="209"/>
      <c r="MC40" s="220"/>
      <c r="MD40" s="220"/>
      <c r="ME40" s="208"/>
      <c r="MF40" s="208"/>
      <c r="MG40" s="221"/>
    </row>
    <row r="41" spans="1:345">
      <c r="B41" s="196">
        <f>INDEX(Groups!$C$7:$C$65,MATCH(C41,Groups!$D$7:$D$65,0))</f>
        <v>7</v>
      </c>
      <c r="C41" s="197" t="str">
        <f>CalcF!$P$22</f>
        <v>Netherlands</v>
      </c>
      <c r="D41" s="198">
        <f>INDEX(Groups!$C$7:$C$65,MATCH(E41,Groups!$D$7:$D$65,0))</f>
        <v>18</v>
      </c>
      <c r="E41" s="197" t="str">
        <f>CalcF!$Q$22</f>
        <v>Japan</v>
      </c>
      <c r="F41" s="199" t="str">
        <f>CalcF!$R$22</f>
        <v/>
      </c>
      <c r="G41" s="200" t="str">
        <f>CalcF!$S$22</f>
        <v/>
      </c>
      <c r="I41" s="196">
        <f t="shared" si="0"/>
        <v>7</v>
      </c>
      <c r="J41" s="197" t="str">
        <f t="shared" ref="J41:J46" si="572">$C41</f>
        <v>Netherlands</v>
      </c>
      <c r="K41" s="198">
        <f t="shared" si="26"/>
        <v>18</v>
      </c>
      <c r="L41" s="197" t="str">
        <f t="shared" ref="L41:L46" si="573">$E41</f>
        <v>Japan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Netherlands</v>
      </c>
      <c r="X41" s="198">
        <f t="shared" si="29"/>
        <v>18</v>
      </c>
      <c r="Y41" s="197" t="str">
        <f t="shared" ref="Y41:Y46" si="577">$E41</f>
        <v>Japan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Netherlands</v>
      </c>
      <c r="AK41" s="198">
        <f t="shared" si="32"/>
        <v>18</v>
      </c>
      <c r="AL41" s="197" t="str">
        <f t="shared" ref="AL41:AL46" si="581">$E41</f>
        <v>Japan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Netherlands</v>
      </c>
      <c r="AX41" s="198">
        <f t="shared" si="35"/>
        <v>18</v>
      </c>
      <c r="AY41" s="197" t="str">
        <f t="shared" ref="AY41:AY46" si="585">$E41</f>
        <v>Japan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Netherlands</v>
      </c>
      <c r="BK41" s="198">
        <f t="shared" si="38"/>
        <v>18</v>
      </c>
      <c r="BL41" s="197" t="str">
        <f t="shared" ref="BL41:BL46" si="589">$E41</f>
        <v>Japan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Netherlands</v>
      </c>
      <c r="BX41" s="198">
        <f t="shared" si="41"/>
        <v>18</v>
      </c>
      <c r="BY41" s="197" t="str">
        <f t="shared" ref="BY41:BY46" si="593">$E41</f>
        <v>Japan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Netherlands</v>
      </c>
      <c r="CK41" s="198">
        <f t="shared" si="44"/>
        <v>18</v>
      </c>
      <c r="CL41" s="197" t="str">
        <f t="shared" ref="CL41:CL46" si="597">$E41</f>
        <v>Japan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Netherlands</v>
      </c>
      <c r="CX41" s="198">
        <f t="shared" si="47"/>
        <v>18</v>
      </c>
      <c r="CY41" s="197" t="str">
        <f t="shared" ref="CY41:CY46" si="601">$E41</f>
        <v>Japan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Netherlands</v>
      </c>
      <c r="DK41" s="198">
        <f t="shared" si="50"/>
        <v>18</v>
      </c>
      <c r="DL41" s="197" t="str">
        <f t="shared" ref="DL41:DL46" si="605">$E41</f>
        <v>Japan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Netherlands</v>
      </c>
      <c r="DX41" s="198">
        <f t="shared" si="53"/>
        <v>18</v>
      </c>
      <c r="DY41" s="197" t="str">
        <f t="shared" ref="DY41:DY46" si="609">$E41</f>
        <v>Japan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Netherlands</v>
      </c>
      <c r="EK41" s="198">
        <f t="shared" si="56"/>
        <v>18</v>
      </c>
      <c r="EL41" s="197" t="str">
        <f t="shared" ref="EL41:EL46" si="613">$E41</f>
        <v>Japan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Netherlands</v>
      </c>
      <c r="EX41" s="198">
        <f t="shared" si="59"/>
        <v>18</v>
      </c>
      <c r="EY41" s="197" t="str">
        <f t="shared" ref="EY41:EY46" si="617">$E41</f>
        <v>Japan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Netherlands</v>
      </c>
      <c r="FK41" s="198">
        <f t="shared" si="62"/>
        <v>18</v>
      </c>
      <c r="FL41" s="197" t="str">
        <f t="shared" ref="FL41:FL46" si="621">$E41</f>
        <v>Japan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Netherlands</v>
      </c>
      <c r="FX41" s="198">
        <f t="shared" si="65"/>
        <v>18</v>
      </c>
      <c r="FY41" s="197" t="str">
        <f t="shared" ref="FY41:FY46" si="625">$E41</f>
        <v>Japan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Netherlands</v>
      </c>
      <c r="GK41" s="198">
        <f t="shared" si="68"/>
        <v>18</v>
      </c>
      <c r="GL41" s="197" t="str">
        <f t="shared" ref="GL41:GL46" si="629">$E41</f>
        <v>Japan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Netherlands</v>
      </c>
      <c r="GX41" s="198">
        <f t="shared" si="71"/>
        <v>18</v>
      </c>
      <c r="GY41" s="197" t="str">
        <f t="shared" ref="GY41:GY46" si="633">$E41</f>
        <v>Japan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Netherlands</v>
      </c>
      <c r="HK41" s="198">
        <f t="shared" si="74"/>
        <v>18</v>
      </c>
      <c r="HL41" s="197" t="str">
        <f t="shared" ref="HL41:HL46" si="637">$E41</f>
        <v>Japan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Netherlands</v>
      </c>
      <c r="HX41" s="198">
        <f t="shared" si="77"/>
        <v>18</v>
      </c>
      <c r="HY41" s="197" t="str">
        <f t="shared" ref="HY41:HY46" si="641">$E41</f>
        <v>Japan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Netherlands</v>
      </c>
      <c r="IK41" s="198">
        <f t="shared" si="80"/>
        <v>18</v>
      </c>
      <c r="IL41" s="197" t="str">
        <f t="shared" ref="IL41:IL46" si="645">$E41</f>
        <v>Japan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Netherlands</v>
      </c>
      <c r="IX41" s="198">
        <f t="shared" si="83"/>
        <v>18</v>
      </c>
      <c r="IY41" s="197" t="str">
        <f t="shared" ref="IY41:IY46" si="649">$E41</f>
        <v>Japan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Netherlands</v>
      </c>
      <c r="JK41" s="198">
        <f t="shared" si="86"/>
        <v>18</v>
      </c>
      <c r="JL41" s="197" t="str">
        <f t="shared" ref="JL41:JL46" si="653">$E41</f>
        <v>Japan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Netherlands</v>
      </c>
      <c r="JX41" s="198">
        <f t="shared" si="89"/>
        <v>18</v>
      </c>
      <c r="JY41" s="197" t="str">
        <f t="shared" ref="JY41:JY46" si="657">$E41</f>
        <v>Japan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Netherlands</v>
      </c>
      <c r="KK41" s="198">
        <f t="shared" si="92"/>
        <v>18</v>
      </c>
      <c r="KL41" s="197" t="str">
        <f t="shared" ref="KL41:KL46" si="661">$E41</f>
        <v>Japan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Netherlands</v>
      </c>
      <c r="KX41" s="198">
        <f t="shared" si="95"/>
        <v>18</v>
      </c>
      <c r="KY41" s="197" t="str">
        <f t="shared" ref="KY41:KY46" si="665">$E41</f>
        <v>Japan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Netherlands</v>
      </c>
      <c r="LK41" s="198">
        <f t="shared" si="98"/>
        <v>18</v>
      </c>
      <c r="LL41" s="197" t="str">
        <f t="shared" ref="LL41:LL46" si="669">$E41</f>
        <v>Japan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Netherlands</v>
      </c>
      <c r="LX41" s="198">
        <f t="shared" si="101"/>
        <v>18</v>
      </c>
      <c r="LY41" s="197" t="str">
        <f t="shared" ref="LY41:LY46" si="673">$E41</f>
        <v>Japan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c r="B42" s="196">
        <f>INDEX(Groups!$C$7:$C$65,MATCH(C42,Groups!$D$7:$D$65,0))</f>
        <v>38</v>
      </c>
      <c r="C42" s="197" t="str">
        <f>CalcF!$P$23</f>
        <v>Sweden</v>
      </c>
      <c r="D42" s="198">
        <f>INDEX(Groups!$C$7:$C$65,MATCH(E42,Groups!$D$7:$D$65,0))</f>
        <v>44</v>
      </c>
      <c r="E42" s="197" t="str">
        <f>CalcF!$Q$23</f>
        <v>Tunisia</v>
      </c>
      <c r="F42" s="729" t="str">
        <f>CalcF!$R$23</f>
        <v/>
      </c>
      <c r="G42" s="200" t="str">
        <f>CalcF!$S$23</f>
        <v/>
      </c>
      <c r="I42" s="196">
        <f t="shared" si="0"/>
        <v>38</v>
      </c>
      <c r="J42" s="197" t="str">
        <f t="shared" si="572"/>
        <v>Sweden</v>
      </c>
      <c r="K42" s="198">
        <f t="shared" si="26"/>
        <v>44</v>
      </c>
      <c r="L42" s="197" t="str">
        <f t="shared" si="573"/>
        <v>Tunisia</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Sweden</v>
      </c>
      <c r="X42" s="198">
        <f t="shared" si="29"/>
        <v>44</v>
      </c>
      <c r="Y42" s="197" t="str">
        <f t="shared" si="577"/>
        <v>Tunisia</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Sweden</v>
      </c>
      <c r="AK42" s="198">
        <f t="shared" si="32"/>
        <v>44</v>
      </c>
      <c r="AL42" s="197" t="str">
        <f t="shared" si="581"/>
        <v>Tunisia</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Sweden</v>
      </c>
      <c r="AX42" s="198">
        <f t="shared" si="35"/>
        <v>44</v>
      </c>
      <c r="AY42" s="197" t="str">
        <f t="shared" si="585"/>
        <v>Tunisia</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Sweden</v>
      </c>
      <c r="BK42" s="198">
        <f t="shared" si="38"/>
        <v>44</v>
      </c>
      <c r="BL42" s="197" t="str">
        <f t="shared" si="589"/>
        <v>Tunisia</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Sweden</v>
      </c>
      <c r="BX42" s="198">
        <f t="shared" si="41"/>
        <v>44</v>
      </c>
      <c r="BY42" s="197" t="str">
        <f t="shared" si="593"/>
        <v>Tunisia</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Sweden</v>
      </c>
      <c r="CK42" s="198">
        <f t="shared" si="44"/>
        <v>44</v>
      </c>
      <c r="CL42" s="197" t="str">
        <f t="shared" si="597"/>
        <v>Tunisia</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Sweden</v>
      </c>
      <c r="CX42" s="198">
        <f t="shared" si="47"/>
        <v>44</v>
      </c>
      <c r="CY42" s="197" t="str">
        <f t="shared" si="601"/>
        <v>Tunisia</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Sweden</v>
      </c>
      <c r="DK42" s="198">
        <f t="shared" si="50"/>
        <v>44</v>
      </c>
      <c r="DL42" s="197" t="str">
        <f t="shared" si="605"/>
        <v>Tunisia</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Sweden</v>
      </c>
      <c r="DX42" s="198">
        <f t="shared" si="53"/>
        <v>44</v>
      </c>
      <c r="DY42" s="197" t="str">
        <f t="shared" si="609"/>
        <v>Tunisia</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Sweden</v>
      </c>
      <c r="EK42" s="198">
        <f t="shared" si="56"/>
        <v>44</v>
      </c>
      <c r="EL42" s="197" t="str">
        <f t="shared" si="613"/>
        <v>Tunisia</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Sweden</v>
      </c>
      <c r="EX42" s="198">
        <f t="shared" si="59"/>
        <v>44</v>
      </c>
      <c r="EY42" s="197" t="str">
        <f t="shared" si="617"/>
        <v>Tunisia</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Sweden</v>
      </c>
      <c r="FK42" s="198">
        <f t="shared" si="62"/>
        <v>44</v>
      </c>
      <c r="FL42" s="197" t="str">
        <f t="shared" si="621"/>
        <v>Tunisia</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Sweden</v>
      </c>
      <c r="FX42" s="198">
        <f t="shared" si="65"/>
        <v>44</v>
      </c>
      <c r="FY42" s="197" t="str">
        <f t="shared" si="625"/>
        <v>Tunisia</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Sweden</v>
      </c>
      <c r="GK42" s="198">
        <f t="shared" si="68"/>
        <v>44</v>
      </c>
      <c r="GL42" s="197" t="str">
        <f t="shared" si="629"/>
        <v>Tunisia</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Sweden</v>
      </c>
      <c r="GX42" s="198">
        <f t="shared" si="71"/>
        <v>44</v>
      </c>
      <c r="GY42" s="197" t="str">
        <f t="shared" si="633"/>
        <v>Tunisia</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Sweden</v>
      </c>
      <c r="HK42" s="198">
        <f t="shared" si="74"/>
        <v>44</v>
      </c>
      <c r="HL42" s="197" t="str">
        <f t="shared" si="637"/>
        <v>Tunisia</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Sweden</v>
      </c>
      <c r="HX42" s="198">
        <f t="shared" si="77"/>
        <v>44</v>
      </c>
      <c r="HY42" s="197" t="str">
        <f t="shared" si="641"/>
        <v>Tunisia</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Sweden</v>
      </c>
      <c r="IK42" s="198">
        <f t="shared" si="80"/>
        <v>44</v>
      </c>
      <c r="IL42" s="197" t="str">
        <f t="shared" si="645"/>
        <v>Tunisia</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Sweden</v>
      </c>
      <c r="IX42" s="198">
        <f t="shared" si="83"/>
        <v>44</v>
      </c>
      <c r="IY42" s="197" t="str">
        <f t="shared" si="649"/>
        <v>Tunisia</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Sweden</v>
      </c>
      <c r="JK42" s="198">
        <f t="shared" si="86"/>
        <v>44</v>
      </c>
      <c r="JL42" s="197" t="str">
        <f t="shared" si="653"/>
        <v>Tunisia</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Sweden</v>
      </c>
      <c r="JX42" s="198">
        <f t="shared" si="89"/>
        <v>44</v>
      </c>
      <c r="JY42" s="197" t="str">
        <f t="shared" si="657"/>
        <v>Tunisia</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Sweden</v>
      </c>
      <c r="KK42" s="198">
        <f t="shared" si="92"/>
        <v>44</v>
      </c>
      <c r="KL42" s="197" t="str">
        <f t="shared" si="661"/>
        <v>Tunisia</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Sweden</v>
      </c>
      <c r="KX42" s="198">
        <f t="shared" si="95"/>
        <v>44</v>
      </c>
      <c r="KY42" s="197" t="str">
        <f t="shared" si="665"/>
        <v>Tunisia</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Sweden</v>
      </c>
      <c r="LK42" s="198">
        <f t="shared" si="98"/>
        <v>44</v>
      </c>
      <c r="LL42" s="197" t="str">
        <f t="shared" si="669"/>
        <v>Tunisia</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Sweden</v>
      </c>
      <c r="LX42" s="198">
        <f t="shared" si="101"/>
        <v>44</v>
      </c>
      <c r="LY42" s="197" t="str">
        <f t="shared" si="673"/>
        <v>Tunisia</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c r="B43" s="196">
        <f>INDEX(Groups!$C$7:$C$65,MATCH(C43,Groups!$D$7:$D$65,0))</f>
        <v>7</v>
      </c>
      <c r="C43" s="197" t="str">
        <f>CalcF!$P$24</f>
        <v>Netherlands</v>
      </c>
      <c r="D43" s="198">
        <f>INDEX(Groups!$C$7:$C$65,MATCH(E43,Groups!$D$7:$D$65,0))</f>
        <v>38</v>
      </c>
      <c r="E43" s="197" t="str">
        <f>CalcF!$Q$24</f>
        <v>Sweden</v>
      </c>
      <c r="F43" s="199" t="str">
        <f>CalcF!$R$24</f>
        <v/>
      </c>
      <c r="G43" s="200" t="str">
        <f>CalcF!$S$24</f>
        <v/>
      </c>
      <c r="I43" s="196">
        <f t="shared" si="0"/>
        <v>7</v>
      </c>
      <c r="J43" s="197" t="str">
        <f t="shared" si="572"/>
        <v>Netherlands</v>
      </c>
      <c r="K43" s="198">
        <f t="shared" si="26"/>
        <v>38</v>
      </c>
      <c r="L43" s="197" t="str">
        <f t="shared" si="573"/>
        <v>Sweden</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Netherlands</v>
      </c>
      <c r="X43" s="198">
        <f t="shared" si="29"/>
        <v>38</v>
      </c>
      <c r="Y43" s="197" t="str">
        <f t="shared" si="577"/>
        <v>Sweden</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Netherlands</v>
      </c>
      <c r="AK43" s="198">
        <f t="shared" si="32"/>
        <v>38</v>
      </c>
      <c r="AL43" s="197" t="str">
        <f t="shared" si="581"/>
        <v>Sweden</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Netherlands</v>
      </c>
      <c r="AX43" s="198">
        <f t="shared" si="35"/>
        <v>38</v>
      </c>
      <c r="AY43" s="197" t="str">
        <f t="shared" si="585"/>
        <v>Sweden</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Netherlands</v>
      </c>
      <c r="BK43" s="198">
        <f t="shared" si="38"/>
        <v>38</v>
      </c>
      <c r="BL43" s="197" t="str">
        <f t="shared" si="589"/>
        <v>Sweden</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Netherlands</v>
      </c>
      <c r="BX43" s="198">
        <f t="shared" si="41"/>
        <v>38</v>
      </c>
      <c r="BY43" s="197" t="str">
        <f t="shared" si="593"/>
        <v>Sweden</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Netherlands</v>
      </c>
      <c r="CK43" s="198">
        <f t="shared" si="44"/>
        <v>38</v>
      </c>
      <c r="CL43" s="197" t="str">
        <f t="shared" si="597"/>
        <v>Sweden</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Netherlands</v>
      </c>
      <c r="CX43" s="198">
        <f t="shared" si="47"/>
        <v>38</v>
      </c>
      <c r="CY43" s="197" t="str">
        <f t="shared" si="601"/>
        <v>Sweden</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Netherlands</v>
      </c>
      <c r="DK43" s="198">
        <f t="shared" si="50"/>
        <v>38</v>
      </c>
      <c r="DL43" s="197" t="str">
        <f t="shared" si="605"/>
        <v>Sweden</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Netherlands</v>
      </c>
      <c r="DX43" s="198">
        <f t="shared" si="53"/>
        <v>38</v>
      </c>
      <c r="DY43" s="197" t="str">
        <f t="shared" si="609"/>
        <v>Sweden</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Netherlands</v>
      </c>
      <c r="EK43" s="198">
        <f t="shared" si="56"/>
        <v>38</v>
      </c>
      <c r="EL43" s="197" t="str">
        <f t="shared" si="613"/>
        <v>Sweden</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Netherlands</v>
      </c>
      <c r="EX43" s="198">
        <f t="shared" si="59"/>
        <v>38</v>
      </c>
      <c r="EY43" s="197" t="str">
        <f t="shared" si="617"/>
        <v>Sweden</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Netherlands</v>
      </c>
      <c r="FK43" s="198">
        <f t="shared" si="62"/>
        <v>38</v>
      </c>
      <c r="FL43" s="197" t="str">
        <f t="shared" si="621"/>
        <v>Sweden</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Netherlands</v>
      </c>
      <c r="FX43" s="198">
        <f t="shared" si="65"/>
        <v>38</v>
      </c>
      <c r="FY43" s="197" t="str">
        <f t="shared" si="625"/>
        <v>Sweden</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Netherlands</v>
      </c>
      <c r="GK43" s="198">
        <f t="shared" si="68"/>
        <v>38</v>
      </c>
      <c r="GL43" s="197" t="str">
        <f t="shared" si="629"/>
        <v>Sweden</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Netherlands</v>
      </c>
      <c r="GX43" s="198">
        <f t="shared" si="71"/>
        <v>38</v>
      </c>
      <c r="GY43" s="197" t="str">
        <f t="shared" si="633"/>
        <v>Sweden</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Netherlands</v>
      </c>
      <c r="HK43" s="198">
        <f t="shared" si="74"/>
        <v>38</v>
      </c>
      <c r="HL43" s="197" t="str">
        <f t="shared" si="637"/>
        <v>Sweden</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Netherlands</v>
      </c>
      <c r="HX43" s="198">
        <f t="shared" si="77"/>
        <v>38</v>
      </c>
      <c r="HY43" s="197" t="str">
        <f t="shared" si="641"/>
        <v>Sweden</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Netherlands</v>
      </c>
      <c r="IK43" s="198">
        <f t="shared" si="80"/>
        <v>38</v>
      </c>
      <c r="IL43" s="197" t="str">
        <f t="shared" si="645"/>
        <v>Sweden</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Netherlands</v>
      </c>
      <c r="IX43" s="198">
        <f t="shared" si="83"/>
        <v>38</v>
      </c>
      <c r="IY43" s="197" t="str">
        <f t="shared" si="649"/>
        <v>Sweden</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Netherlands</v>
      </c>
      <c r="JK43" s="198">
        <f t="shared" si="86"/>
        <v>38</v>
      </c>
      <c r="JL43" s="197" t="str">
        <f t="shared" si="653"/>
        <v>Sweden</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Netherlands</v>
      </c>
      <c r="JX43" s="198">
        <f t="shared" si="89"/>
        <v>38</v>
      </c>
      <c r="JY43" s="197" t="str">
        <f t="shared" si="657"/>
        <v>Sweden</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Netherlands</v>
      </c>
      <c r="KK43" s="198">
        <f t="shared" si="92"/>
        <v>38</v>
      </c>
      <c r="KL43" s="197" t="str">
        <f t="shared" si="661"/>
        <v>Sweden</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Netherlands</v>
      </c>
      <c r="KX43" s="198">
        <f t="shared" si="95"/>
        <v>38</v>
      </c>
      <c r="KY43" s="197" t="str">
        <f t="shared" si="665"/>
        <v>Sweden</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Netherlands</v>
      </c>
      <c r="LK43" s="198">
        <f t="shared" si="98"/>
        <v>38</v>
      </c>
      <c r="LL43" s="197" t="str">
        <f t="shared" si="669"/>
        <v>Sweden</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Netherlands</v>
      </c>
      <c r="LX43" s="198">
        <f t="shared" si="101"/>
        <v>38</v>
      </c>
      <c r="LY43" s="197" t="str">
        <f t="shared" si="673"/>
        <v>Sweden</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c r="B44" s="196">
        <f>INDEX(Groups!$C$7:$C$65,MATCH(C44,Groups!$D$7:$D$65,0))</f>
        <v>44</v>
      </c>
      <c r="C44" s="197" t="str">
        <f>CalcF!$P$25</f>
        <v>Tunisia</v>
      </c>
      <c r="D44" s="198">
        <f>INDEX(Groups!$C$7:$C$65,MATCH(E44,Groups!$D$7:$D$65,0))</f>
        <v>18</v>
      </c>
      <c r="E44" s="197" t="str">
        <f>CalcF!$Q$25</f>
        <v>Japan</v>
      </c>
      <c r="F44" s="199" t="str">
        <f>CalcF!$R$25</f>
        <v/>
      </c>
      <c r="G44" s="200" t="str">
        <f>CalcF!$S$25</f>
        <v/>
      </c>
      <c r="I44" s="196">
        <f t="shared" si="0"/>
        <v>44</v>
      </c>
      <c r="J44" s="197" t="str">
        <f t="shared" si="572"/>
        <v>Tunisia</v>
      </c>
      <c r="K44" s="198">
        <f t="shared" si="26"/>
        <v>18</v>
      </c>
      <c r="L44" s="197" t="str">
        <f t="shared" si="573"/>
        <v>Japan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Tunisia</v>
      </c>
      <c r="X44" s="198">
        <f t="shared" si="29"/>
        <v>18</v>
      </c>
      <c r="Y44" s="197" t="str">
        <f t="shared" si="577"/>
        <v>Japan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Tunisia</v>
      </c>
      <c r="AK44" s="198">
        <f t="shared" si="32"/>
        <v>18</v>
      </c>
      <c r="AL44" s="197" t="str">
        <f t="shared" si="581"/>
        <v>Japan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Tunisia</v>
      </c>
      <c r="AX44" s="198">
        <f t="shared" si="35"/>
        <v>18</v>
      </c>
      <c r="AY44" s="197" t="str">
        <f t="shared" si="585"/>
        <v>Japan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Tunisia</v>
      </c>
      <c r="BK44" s="198">
        <f t="shared" si="38"/>
        <v>18</v>
      </c>
      <c r="BL44" s="197" t="str">
        <f t="shared" si="589"/>
        <v>Japan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Tunisia</v>
      </c>
      <c r="BX44" s="198">
        <f t="shared" si="41"/>
        <v>18</v>
      </c>
      <c r="BY44" s="197" t="str">
        <f t="shared" si="593"/>
        <v>Japan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Tunisia</v>
      </c>
      <c r="CK44" s="198">
        <f t="shared" si="44"/>
        <v>18</v>
      </c>
      <c r="CL44" s="197" t="str">
        <f t="shared" si="597"/>
        <v>Japan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Tunisia</v>
      </c>
      <c r="CX44" s="198">
        <f t="shared" si="47"/>
        <v>18</v>
      </c>
      <c r="CY44" s="197" t="str">
        <f t="shared" si="601"/>
        <v>Japan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Tunisia</v>
      </c>
      <c r="DK44" s="198">
        <f t="shared" si="50"/>
        <v>18</v>
      </c>
      <c r="DL44" s="197" t="str">
        <f t="shared" si="605"/>
        <v>Japan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Tunisia</v>
      </c>
      <c r="DX44" s="198">
        <f t="shared" si="53"/>
        <v>18</v>
      </c>
      <c r="DY44" s="197" t="str">
        <f t="shared" si="609"/>
        <v>Japan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Tunisia</v>
      </c>
      <c r="EK44" s="198">
        <f t="shared" si="56"/>
        <v>18</v>
      </c>
      <c r="EL44" s="197" t="str">
        <f t="shared" si="613"/>
        <v>Japan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Tunisia</v>
      </c>
      <c r="EX44" s="198">
        <f t="shared" si="59"/>
        <v>18</v>
      </c>
      <c r="EY44" s="197" t="str">
        <f t="shared" si="617"/>
        <v>Japan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Tunisia</v>
      </c>
      <c r="FK44" s="198">
        <f t="shared" si="62"/>
        <v>18</v>
      </c>
      <c r="FL44" s="197" t="str">
        <f t="shared" si="621"/>
        <v>Japan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Tunisia</v>
      </c>
      <c r="FX44" s="198">
        <f t="shared" si="65"/>
        <v>18</v>
      </c>
      <c r="FY44" s="197" t="str">
        <f t="shared" si="625"/>
        <v>Japan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Tunisia</v>
      </c>
      <c r="GK44" s="198">
        <f t="shared" si="68"/>
        <v>18</v>
      </c>
      <c r="GL44" s="197" t="str">
        <f t="shared" si="629"/>
        <v>Japan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Tunisia</v>
      </c>
      <c r="GX44" s="198">
        <f t="shared" si="71"/>
        <v>18</v>
      </c>
      <c r="GY44" s="197" t="str">
        <f t="shared" si="633"/>
        <v>Japan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Tunisia</v>
      </c>
      <c r="HK44" s="198">
        <f t="shared" si="74"/>
        <v>18</v>
      </c>
      <c r="HL44" s="197" t="str">
        <f t="shared" si="637"/>
        <v>Japan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Tunisia</v>
      </c>
      <c r="HX44" s="198">
        <f t="shared" si="77"/>
        <v>18</v>
      </c>
      <c r="HY44" s="197" t="str">
        <f t="shared" si="641"/>
        <v>Japan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Tunisia</v>
      </c>
      <c r="IK44" s="198">
        <f t="shared" si="80"/>
        <v>18</v>
      </c>
      <c r="IL44" s="197" t="str">
        <f t="shared" si="645"/>
        <v>Japan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Tunisia</v>
      </c>
      <c r="IX44" s="198">
        <f t="shared" si="83"/>
        <v>18</v>
      </c>
      <c r="IY44" s="197" t="str">
        <f t="shared" si="649"/>
        <v>Japan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Tunisia</v>
      </c>
      <c r="JK44" s="198">
        <f t="shared" si="86"/>
        <v>18</v>
      </c>
      <c r="JL44" s="197" t="str">
        <f t="shared" si="653"/>
        <v>Japan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Tunisia</v>
      </c>
      <c r="JX44" s="198">
        <f t="shared" si="89"/>
        <v>18</v>
      </c>
      <c r="JY44" s="197" t="str">
        <f t="shared" si="657"/>
        <v>Japan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Tunisia</v>
      </c>
      <c r="KK44" s="198">
        <f t="shared" si="92"/>
        <v>18</v>
      </c>
      <c r="KL44" s="197" t="str">
        <f t="shared" si="661"/>
        <v>Japan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Tunisia</v>
      </c>
      <c r="KX44" s="198">
        <f t="shared" si="95"/>
        <v>18</v>
      </c>
      <c r="KY44" s="197" t="str">
        <f t="shared" si="665"/>
        <v>Japan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Tunisia</v>
      </c>
      <c r="LK44" s="198">
        <f t="shared" si="98"/>
        <v>18</v>
      </c>
      <c r="LL44" s="197" t="str">
        <f t="shared" si="669"/>
        <v>Japan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Tunisia</v>
      </c>
      <c r="LX44" s="198">
        <f t="shared" si="101"/>
        <v>18</v>
      </c>
      <c r="LY44" s="197" t="str">
        <f t="shared" si="673"/>
        <v>Japan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c r="B45" s="196">
        <f>INDEX(Groups!$C$7:$C$65,MATCH(C45,Groups!$D$7:$D$65,0))</f>
        <v>18</v>
      </c>
      <c r="C45" s="197" t="str">
        <f>CalcF!$P$26</f>
        <v>Japan</v>
      </c>
      <c r="D45" s="198">
        <f>INDEX(Groups!$C$7:$C$65,MATCH(E45,Groups!$D$7:$D$65,0))</f>
        <v>38</v>
      </c>
      <c r="E45" s="197" t="str">
        <f>CalcF!$Q$26</f>
        <v>Sweden</v>
      </c>
      <c r="F45" s="199" t="str">
        <f>CalcF!$R$26</f>
        <v/>
      </c>
      <c r="G45" s="200" t="str">
        <f>CalcF!$S$26</f>
        <v/>
      </c>
      <c r="I45" s="196">
        <f t="shared" si="0"/>
        <v>18</v>
      </c>
      <c r="J45" s="197" t="str">
        <f t="shared" si="572"/>
        <v>Japan</v>
      </c>
      <c r="K45" s="198">
        <f t="shared" si="26"/>
        <v>38</v>
      </c>
      <c r="L45" s="197" t="str">
        <f t="shared" si="573"/>
        <v>Sweden</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Japan</v>
      </c>
      <c r="X45" s="198">
        <f t="shared" si="29"/>
        <v>38</v>
      </c>
      <c r="Y45" s="197" t="str">
        <f t="shared" si="577"/>
        <v>Sweden</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Japan</v>
      </c>
      <c r="AK45" s="198">
        <f t="shared" si="32"/>
        <v>38</v>
      </c>
      <c r="AL45" s="197" t="str">
        <f t="shared" si="581"/>
        <v>Sweden</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Japan</v>
      </c>
      <c r="AX45" s="198">
        <f t="shared" si="35"/>
        <v>38</v>
      </c>
      <c r="AY45" s="197" t="str">
        <f t="shared" si="585"/>
        <v>Sweden</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Japan</v>
      </c>
      <c r="BK45" s="198">
        <f t="shared" si="38"/>
        <v>38</v>
      </c>
      <c r="BL45" s="197" t="str">
        <f t="shared" si="589"/>
        <v>Sweden</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Japan</v>
      </c>
      <c r="BX45" s="198">
        <f t="shared" si="41"/>
        <v>38</v>
      </c>
      <c r="BY45" s="197" t="str">
        <f t="shared" si="593"/>
        <v>Sweden</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Japan</v>
      </c>
      <c r="CK45" s="198">
        <f t="shared" si="44"/>
        <v>38</v>
      </c>
      <c r="CL45" s="197" t="str">
        <f t="shared" si="597"/>
        <v>Sweden</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Japan</v>
      </c>
      <c r="CX45" s="198">
        <f t="shared" si="47"/>
        <v>38</v>
      </c>
      <c r="CY45" s="197" t="str">
        <f t="shared" si="601"/>
        <v>Sweden</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Japan</v>
      </c>
      <c r="DK45" s="198">
        <f t="shared" si="50"/>
        <v>38</v>
      </c>
      <c r="DL45" s="197" t="str">
        <f t="shared" si="605"/>
        <v>Sweden</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Japan</v>
      </c>
      <c r="DX45" s="198">
        <f t="shared" si="53"/>
        <v>38</v>
      </c>
      <c r="DY45" s="197" t="str">
        <f t="shared" si="609"/>
        <v>Sweden</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Japan</v>
      </c>
      <c r="EK45" s="198">
        <f t="shared" si="56"/>
        <v>38</v>
      </c>
      <c r="EL45" s="197" t="str">
        <f t="shared" si="613"/>
        <v>Sweden</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Japan</v>
      </c>
      <c r="EX45" s="198">
        <f t="shared" si="59"/>
        <v>38</v>
      </c>
      <c r="EY45" s="197" t="str">
        <f t="shared" si="617"/>
        <v>Sweden</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Japan</v>
      </c>
      <c r="FK45" s="198">
        <f t="shared" si="62"/>
        <v>38</v>
      </c>
      <c r="FL45" s="197" t="str">
        <f t="shared" si="621"/>
        <v>Sweden</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Japan</v>
      </c>
      <c r="FX45" s="198">
        <f t="shared" si="65"/>
        <v>38</v>
      </c>
      <c r="FY45" s="197" t="str">
        <f t="shared" si="625"/>
        <v>Sweden</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Japan</v>
      </c>
      <c r="GK45" s="198">
        <f t="shared" si="68"/>
        <v>38</v>
      </c>
      <c r="GL45" s="197" t="str">
        <f t="shared" si="629"/>
        <v>Sweden</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Japan</v>
      </c>
      <c r="GX45" s="198">
        <f t="shared" si="71"/>
        <v>38</v>
      </c>
      <c r="GY45" s="197" t="str">
        <f t="shared" si="633"/>
        <v>Sweden</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Japan</v>
      </c>
      <c r="HK45" s="198">
        <f t="shared" si="74"/>
        <v>38</v>
      </c>
      <c r="HL45" s="197" t="str">
        <f t="shared" si="637"/>
        <v>Sweden</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Japan</v>
      </c>
      <c r="HX45" s="198">
        <f t="shared" si="77"/>
        <v>38</v>
      </c>
      <c r="HY45" s="197" t="str">
        <f t="shared" si="641"/>
        <v>Sweden</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Japan</v>
      </c>
      <c r="IK45" s="198">
        <f t="shared" si="80"/>
        <v>38</v>
      </c>
      <c r="IL45" s="197" t="str">
        <f t="shared" si="645"/>
        <v>Sweden</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Japan</v>
      </c>
      <c r="IX45" s="198">
        <f t="shared" si="83"/>
        <v>38</v>
      </c>
      <c r="IY45" s="197" t="str">
        <f t="shared" si="649"/>
        <v>Sweden</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Japan</v>
      </c>
      <c r="JK45" s="198">
        <f t="shared" si="86"/>
        <v>38</v>
      </c>
      <c r="JL45" s="197" t="str">
        <f t="shared" si="653"/>
        <v>Sweden</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Japan</v>
      </c>
      <c r="JX45" s="198">
        <f t="shared" si="89"/>
        <v>38</v>
      </c>
      <c r="JY45" s="197" t="str">
        <f t="shared" si="657"/>
        <v>Sweden</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Japan</v>
      </c>
      <c r="KK45" s="198">
        <f t="shared" si="92"/>
        <v>38</v>
      </c>
      <c r="KL45" s="197" t="str">
        <f t="shared" si="661"/>
        <v>Sweden</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Japan</v>
      </c>
      <c r="KX45" s="198">
        <f t="shared" si="95"/>
        <v>38</v>
      </c>
      <c r="KY45" s="197" t="str">
        <f t="shared" si="665"/>
        <v>Sweden</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Japan</v>
      </c>
      <c r="LK45" s="198">
        <f t="shared" si="98"/>
        <v>38</v>
      </c>
      <c r="LL45" s="197" t="str">
        <f t="shared" si="669"/>
        <v>Sweden</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Japan</v>
      </c>
      <c r="LX45" s="198">
        <f t="shared" si="101"/>
        <v>38</v>
      </c>
      <c r="LY45" s="197" t="str">
        <f t="shared" si="673"/>
        <v>Sweden</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c r="B46" s="196">
        <f>INDEX(Groups!$C$7:$C$65,MATCH(C46,Groups!$D$7:$D$65,0))</f>
        <v>44</v>
      </c>
      <c r="C46" s="197" t="str">
        <f>CalcF!$P$27</f>
        <v>Tunisia</v>
      </c>
      <c r="D46" s="198">
        <f>INDEX(Groups!$C$7:$C$65,MATCH(E46,Groups!$D$7:$D$65,0))</f>
        <v>7</v>
      </c>
      <c r="E46" s="197" t="str">
        <f>CalcF!$Q$27</f>
        <v>Netherlands</v>
      </c>
      <c r="F46" s="199" t="str">
        <f>CalcF!$R$27</f>
        <v/>
      </c>
      <c r="G46" s="200" t="str">
        <f>CalcF!$S$27</f>
        <v/>
      </c>
      <c r="I46" s="196">
        <f t="shared" si="0"/>
        <v>44</v>
      </c>
      <c r="J46" s="197" t="str">
        <f t="shared" si="572"/>
        <v>Tunisia</v>
      </c>
      <c r="K46" s="198">
        <f t="shared" si="26"/>
        <v>7</v>
      </c>
      <c r="L46" s="197" t="str">
        <f t="shared" si="573"/>
        <v>Netherlands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Tunisia</v>
      </c>
      <c r="X46" s="198">
        <f t="shared" si="29"/>
        <v>7</v>
      </c>
      <c r="Y46" s="197" t="str">
        <f t="shared" si="577"/>
        <v>Netherlands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Tunisia</v>
      </c>
      <c r="AK46" s="198">
        <f t="shared" si="32"/>
        <v>7</v>
      </c>
      <c r="AL46" s="197" t="str">
        <f t="shared" si="581"/>
        <v>Netherlands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Tunisia</v>
      </c>
      <c r="AX46" s="198">
        <f t="shared" si="35"/>
        <v>7</v>
      </c>
      <c r="AY46" s="197" t="str">
        <f t="shared" si="585"/>
        <v>Netherlands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Tunisia</v>
      </c>
      <c r="BK46" s="198">
        <f t="shared" si="38"/>
        <v>7</v>
      </c>
      <c r="BL46" s="197" t="str">
        <f t="shared" si="589"/>
        <v>Netherlands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Tunisia</v>
      </c>
      <c r="BX46" s="198">
        <f t="shared" si="41"/>
        <v>7</v>
      </c>
      <c r="BY46" s="197" t="str">
        <f t="shared" si="593"/>
        <v>Netherlands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Tunisia</v>
      </c>
      <c r="CK46" s="198">
        <f t="shared" si="44"/>
        <v>7</v>
      </c>
      <c r="CL46" s="197" t="str">
        <f t="shared" si="597"/>
        <v>Netherlands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Tunisia</v>
      </c>
      <c r="CX46" s="198">
        <f t="shared" si="47"/>
        <v>7</v>
      </c>
      <c r="CY46" s="197" t="str">
        <f t="shared" si="601"/>
        <v>Netherlands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Tunisia</v>
      </c>
      <c r="DK46" s="198">
        <f t="shared" si="50"/>
        <v>7</v>
      </c>
      <c r="DL46" s="197" t="str">
        <f t="shared" si="605"/>
        <v>Netherlands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Tunisia</v>
      </c>
      <c r="DX46" s="198">
        <f t="shared" si="53"/>
        <v>7</v>
      </c>
      <c r="DY46" s="197" t="str">
        <f t="shared" si="609"/>
        <v>Netherlands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Tunisia</v>
      </c>
      <c r="EK46" s="198">
        <f t="shared" si="56"/>
        <v>7</v>
      </c>
      <c r="EL46" s="197" t="str">
        <f t="shared" si="613"/>
        <v>Netherlands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Tunisia</v>
      </c>
      <c r="EX46" s="198">
        <f t="shared" si="59"/>
        <v>7</v>
      </c>
      <c r="EY46" s="197" t="str">
        <f t="shared" si="617"/>
        <v>Netherlands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Tunisia</v>
      </c>
      <c r="FK46" s="198">
        <f t="shared" si="62"/>
        <v>7</v>
      </c>
      <c r="FL46" s="197" t="str">
        <f t="shared" si="621"/>
        <v>Netherlands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Tunisia</v>
      </c>
      <c r="FX46" s="198">
        <f t="shared" si="65"/>
        <v>7</v>
      </c>
      <c r="FY46" s="197" t="str">
        <f t="shared" si="625"/>
        <v>Netherlands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Tunisia</v>
      </c>
      <c r="GK46" s="198">
        <f t="shared" si="68"/>
        <v>7</v>
      </c>
      <c r="GL46" s="197" t="str">
        <f t="shared" si="629"/>
        <v>Netherlands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Tunisia</v>
      </c>
      <c r="GX46" s="198">
        <f t="shared" si="71"/>
        <v>7</v>
      </c>
      <c r="GY46" s="197" t="str">
        <f t="shared" si="633"/>
        <v>Netherlands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Tunisia</v>
      </c>
      <c r="HK46" s="198">
        <f t="shared" si="74"/>
        <v>7</v>
      </c>
      <c r="HL46" s="197" t="str">
        <f t="shared" si="637"/>
        <v>Netherlands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Tunisia</v>
      </c>
      <c r="HX46" s="198">
        <f t="shared" si="77"/>
        <v>7</v>
      </c>
      <c r="HY46" s="197" t="str">
        <f t="shared" si="641"/>
        <v>Netherlands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Tunisia</v>
      </c>
      <c r="IK46" s="198">
        <f t="shared" si="80"/>
        <v>7</v>
      </c>
      <c r="IL46" s="197" t="str">
        <f t="shared" si="645"/>
        <v>Netherlands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Tunisia</v>
      </c>
      <c r="IX46" s="198">
        <f t="shared" si="83"/>
        <v>7</v>
      </c>
      <c r="IY46" s="197" t="str">
        <f t="shared" si="649"/>
        <v>Netherlands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Tunisia</v>
      </c>
      <c r="JK46" s="198">
        <f t="shared" si="86"/>
        <v>7</v>
      </c>
      <c r="JL46" s="197" t="str">
        <f t="shared" si="653"/>
        <v>Netherlands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Tunisia</v>
      </c>
      <c r="JX46" s="198">
        <f t="shared" si="89"/>
        <v>7</v>
      </c>
      <c r="JY46" s="197" t="str">
        <f t="shared" si="657"/>
        <v>Netherlands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Tunisia</v>
      </c>
      <c r="KK46" s="198">
        <f t="shared" si="92"/>
        <v>7</v>
      </c>
      <c r="KL46" s="197" t="str">
        <f t="shared" si="661"/>
        <v>Netherlands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Tunisia</v>
      </c>
      <c r="KX46" s="198">
        <f t="shared" si="95"/>
        <v>7</v>
      </c>
      <c r="KY46" s="197" t="str">
        <f t="shared" si="665"/>
        <v>Netherlands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Tunisia</v>
      </c>
      <c r="LK46" s="198">
        <f t="shared" si="98"/>
        <v>7</v>
      </c>
      <c r="LL46" s="197" t="str">
        <f t="shared" si="669"/>
        <v>Netherlands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Tunisia</v>
      </c>
      <c r="LX46" s="198">
        <f t="shared" si="101"/>
        <v>7</v>
      </c>
      <c r="LY46" s="197" t="str">
        <f t="shared" si="673"/>
        <v>Netherlands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c r="A47" s="195"/>
      <c r="B47" s="205" t="str">
        <f>Language!$E$130&amp;" G"</f>
        <v>Group G</v>
      </c>
      <c r="C47" s="206"/>
      <c r="D47" s="207"/>
      <c r="E47" s="208"/>
      <c r="F47" s="209"/>
      <c r="G47" s="210"/>
      <c r="I47" s="205" t="str">
        <f t="shared" si="0"/>
        <v>Group G</v>
      </c>
      <c r="J47" s="207"/>
      <c r="K47" s="207"/>
      <c r="L47" s="208"/>
      <c r="M47" s="236"/>
      <c r="N47" s="237"/>
      <c r="O47" s="209"/>
      <c r="P47" s="220"/>
      <c r="Q47" s="220"/>
      <c r="R47" s="208"/>
      <c r="S47" s="208"/>
      <c r="T47" s="221"/>
      <c r="V47" s="205" t="str">
        <f t="shared" si="1"/>
        <v>Group G</v>
      </c>
      <c r="W47" s="207"/>
      <c r="X47" s="207"/>
      <c r="Y47" s="208"/>
      <c r="Z47" s="236"/>
      <c r="AA47" s="237"/>
      <c r="AB47" s="209"/>
      <c r="AC47" s="220"/>
      <c r="AD47" s="220"/>
      <c r="AE47" s="208"/>
      <c r="AF47" s="208"/>
      <c r="AG47" s="221"/>
      <c r="AI47" s="205" t="str">
        <f t="shared" si="2"/>
        <v>Group G</v>
      </c>
      <c r="AJ47" s="207"/>
      <c r="AK47" s="207"/>
      <c r="AL47" s="208"/>
      <c r="AM47" s="236"/>
      <c r="AN47" s="237"/>
      <c r="AO47" s="209"/>
      <c r="AP47" s="220"/>
      <c r="AQ47" s="220"/>
      <c r="AR47" s="208"/>
      <c r="AS47" s="208"/>
      <c r="AT47" s="221"/>
      <c r="AV47" s="205" t="str">
        <f t="shared" si="3"/>
        <v>Group G</v>
      </c>
      <c r="AW47" s="207"/>
      <c r="AX47" s="207"/>
      <c r="AY47" s="208"/>
      <c r="AZ47" s="236"/>
      <c r="BA47" s="237"/>
      <c r="BB47" s="209"/>
      <c r="BC47" s="220"/>
      <c r="BD47" s="220"/>
      <c r="BE47" s="208"/>
      <c r="BF47" s="208"/>
      <c r="BG47" s="221"/>
      <c r="BI47" s="205" t="str">
        <f t="shared" si="4"/>
        <v>Group G</v>
      </c>
      <c r="BJ47" s="207"/>
      <c r="BK47" s="207"/>
      <c r="BL47" s="208"/>
      <c r="BM47" s="236"/>
      <c r="BN47" s="237"/>
      <c r="BO47" s="209"/>
      <c r="BP47" s="220"/>
      <c r="BQ47" s="220"/>
      <c r="BR47" s="208"/>
      <c r="BS47" s="208"/>
      <c r="BT47" s="221"/>
      <c r="BV47" s="205" t="str">
        <f t="shared" si="5"/>
        <v>Group G</v>
      </c>
      <c r="BW47" s="207"/>
      <c r="BX47" s="207"/>
      <c r="BY47" s="208"/>
      <c r="BZ47" s="236"/>
      <c r="CA47" s="237"/>
      <c r="CB47" s="209"/>
      <c r="CC47" s="220"/>
      <c r="CD47" s="220"/>
      <c r="CE47" s="208"/>
      <c r="CF47" s="208"/>
      <c r="CG47" s="221"/>
      <c r="CI47" s="205" t="str">
        <f t="shared" si="6"/>
        <v>Group G</v>
      </c>
      <c r="CJ47" s="207"/>
      <c r="CK47" s="207"/>
      <c r="CL47" s="208"/>
      <c r="CM47" s="236"/>
      <c r="CN47" s="237"/>
      <c r="CO47" s="209"/>
      <c r="CP47" s="220"/>
      <c r="CQ47" s="220"/>
      <c r="CR47" s="208"/>
      <c r="CS47" s="208"/>
      <c r="CT47" s="221"/>
      <c r="CV47" s="205" t="str">
        <f t="shared" si="7"/>
        <v>Group G</v>
      </c>
      <c r="CW47" s="207"/>
      <c r="CX47" s="207"/>
      <c r="CY47" s="208"/>
      <c r="CZ47" s="236"/>
      <c r="DA47" s="237"/>
      <c r="DB47" s="209"/>
      <c r="DC47" s="220"/>
      <c r="DD47" s="220"/>
      <c r="DE47" s="208"/>
      <c r="DF47" s="208"/>
      <c r="DG47" s="221"/>
      <c r="DI47" s="205" t="str">
        <f t="shared" si="8"/>
        <v>Group G</v>
      </c>
      <c r="DJ47" s="207"/>
      <c r="DK47" s="207"/>
      <c r="DL47" s="208"/>
      <c r="DM47" s="236"/>
      <c r="DN47" s="237"/>
      <c r="DO47" s="209"/>
      <c r="DP47" s="220"/>
      <c r="DQ47" s="220"/>
      <c r="DR47" s="208"/>
      <c r="DS47" s="208"/>
      <c r="DT47" s="221"/>
      <c r="DV47" s="205" t="str">
        <f t="shared" si="9"/>
        <v>Group G</v>
      </c>
      <c r="DW47" s="207"/>
      <c r="DX47" s="207"/>
      <c r="DY47" s="208"/>
      <c r="DZ47" s="236"/>
      <c r="EA47" s="237"/>
      <c r="EB47" s="209"/>
      <c r="EC47" s="220"/>
      <c r="ED47" s="220"/>
      <c r="EE47" s="208"/>
      <c r="EF47" s="208"/>
      <c r="EG47" s="221"/>
      <c r="EI47" s="205" t="str">
        <f t="shared" si="10"/>
        <v>Group G</v>
      </c>
      <c r="EJ47" s="207"/>
      <c r="EK47" s="207"/>
      <c r="EL47" s="208"/>
      <c r="EM47" s="236"/>
      <c r="EN47" s="237"/>
      <c r="EO47" s="209"/>
      <c r="EP47" s="220"/>
      <c r="EQ47" s="220"/>
      <c r="ER47" s="208"/>
      <c r="ES47" s="208"/>
      <c r="ET47" s="221"/>
      <c r="EV47" s="205" t="str">
        <f t="shared" si="11"/>
        <v>Group G</v>
      </c>
      <c r="EW47" s="207"/>
      <c r="EX47" s="207"/>
      <c r="EY47" s="208"/>
      <c r="EZ47" s="236"/>
      <c r="FA47" s="237"/>
      <c r="FB47" s="209"/>
      <c r="FC47" s="220"/>
      <c r="FD47" s="220"/>
      <c r="FE47" s="208"/>
      <c r="FF47" s="208"/>
      <c r="FG47" s="221"/>
      <c r="FI47" s="205" t="str">
        <f t="shared" si="12"/>
        <v>Group G</v>
      </c>
      <c r="FJ47" s="207"/>
      <c r="FK47" s="207"/>
      <c r="FL47" s="208"/>
      <c r="FM47" s="236"/>
      <c r="FN47" s="237"/>
      <c r="FO47" s="209"/>
      <c r="FP47" s="220"/>
      <c r="FQ47" s="220"/>
      <c r="FR47" s="208"/>
      <c r="FS47" s="208"/>
      <c r="FT47" s="221"/>
      <c r="FV47" s="205" t="str">
        <f t="shared" si="13"/>
        <v>Group G</v>
      </c>
      <c r="FW47" s="207"/>
      <c r="FX47" s="207"/>
      <c r="FY47" s="208"/>
      <c r="FZ47" s="236"/>
      <c r="GA47" s="237"/>
      <c r="GB47" s="209"/>
      <c r="GC47" s="220"/>
      <c r="GD47" s="220"/>
      <c r="GE47" s="208"/>
      <c r="GF47" s="208"/>
      <c r="GG47" s="221"/>
      <c r="GI47" s="205" t="str">
        <f t="shared" si="14"/>
        <v>Group G</v>
      </c>
      <c r="GJ47" s="207"/>
      <c r="GK47" s="207"/>
      <c r="GL47" s="208"/>
      <c r="GM47" s="236"/>
      <c r="GN47" s="237"/>
      <c r="GO47" s="209"/>
      <c r="GP47" s="220"/>
      <c r="GQ47" s="220"/>
      <c r="GR47" s="208"/>
      <c r="GS47" s="208"/>
      <c r="GT47" s="221"/>
      <c r="GV47" s="205" t="str">
        <f t="shared" si="15"/>
        <v>Group G</v>
      </c>
      <c r="GW47" s="207"/>
      <c r="GX47" s="207"/>
      <c r="GY47" s="208"/>
      <c r="GZ47" s="236"/>
      <c r="HA47" s="237"/>
      <c r="HB47" s="209"/>
      <c r="HC47" s="220"/>
      <c r="HD47" s="220"/>
      <c r="HE47" s="208"/>
      <c r="HF47" s="208"/>
      <c r="HG47" s="221"/>
      <c r="HI47" s="205" t="str">
        <f t="shared" si="16"/>
        <v>Group G</v>
      </c>
      <c r="HJ47" s="207"/>
      <c r="HK47" s="207"/>
      <c r="HL47" s="208"/>
      <c r="HM47" s="236"/>
      <c r="HN47" s="237"/>
      <c r="HO47" s="209"/>
      <c r="HP47" s="220"/>
      <c r="HQ47" s="220"/>
      <c r="HR47" s="208"/>
      <c r="HS47" s="208"/>
      <c r="HT47" s="221"/>
      <c r="HV47" s="205" t="str">
        <f t="shared" si="17"/>
        <v>Group G</v>
      </c>
      <c r="HW47" s="207"/>
      <c r="HX47" s="207"/>
      <c r="HY47" s="208"/>
      <c r="HZ47" s="236"/>
      <c r="IA47" s="237"/>
      <c r="IB47" s="209"/>
      <c r="IC47" s="220"/>
      <c r="ID47" s="220"/>
      <c r="IE47" s="208"/>
      <c r="IF47" s="208"/>
      <c r="IG47" s="221"/>
      <c r="II47" s="205" t="str">
        <f t="shared" si="18"/>
        <v>Group G</v>
      </c>
      <c r="IJ47" s="207"/>
      <c r="IK47" s="207"/>
      <c r="IL47" s="208"/>
      <c r="IM47" s="236"/>
      <c r="IN47" s="237"/>
      <c r="IO47" s="209"/>
      <c r="IP47" s="220"/>
      <c r="IQ47" s="220"/>
      <c r="IR47" s="208"/>
      <c r="IS47" s="208"/>
      <c r="IT47" s="221"/>
      <c r="IV47" s="205" t="str">
        <f t="shared" si="19"/>
        <v>Group G</v>
      </c>
      <c r="IW47" s="207"/>
      <c r="IX47" s="207"/>
      <c r="IY47" s="208"/>
      <c r="IZ47" s="236"/>
      <c r="JA47" s="237"/>
      <c r="JB47" s="209"/>
      <c r="JC47" s="220"/>
      <c r="JD47" s="220"/>
      <c r="JE47" s="208"/>
      <c r="JF47" s="208"/>
      <c r="JG47" s="221"/>
      <c r="JI47" s="205" t="str">
        <f t="shared" si="20"/>
        <v>Group G</v>
      </c>
      <c r="JJ47" s="207"/>
      <c r="JK47" s="207"/>
      <c r="JL47" s="208"/>
      <c r="JM47" s="236"/>
      <c r="JN47" s="237"/>
      <c r="JO47" s="209"/>
      <c r="JP47" s="220"/>
      <c r="JQ47" s="220"/>
      <c r="JR47" s="208"/>
      <c r="JS47" s="208"/>
      <c r="JT47" s="221"/>
      <c r="JV47" s="205" t="str">
        <f t="shared" si="21"/>
        <v>Group G</v>
      </c>
      <c r="JW47" s="207"/>
      <c r="JX47" s="207"/>
      <c r="JY47" s="208"/>
      <c r="JZ47" s="236"/>
      <c r="KA47" s="237"/>
      <c r="KB47" s="209"/>
      <c r="KC47" s="220"/>
      <c r="KD47" s="220"/>
      <c r="KE47" s="208"/>
      <c r="KF47" s="208"/>
      <c r="KG47" s="221"/>
      <c r="KI47" s="205" t="str">
        <f t="shared" si="22"/>
        <v>Group G</v>
      </c>
      <c r="KJ47" s="207"/>
      <c r="KK47" s="207"/>
      <c r="KL47" s="208"/>
      <c r="KM47" s="236"/>
      <c r="KN47" s="237"/>
      <c r="KO47" s="209"/>
      <c r="KP47" s="220"/>
      <c r="KQ47" s="220"/>
      <c r="KR47" s="208"/>
      <c r="KS47" s="208"/>
      <c r="KT47" s="221"/>
      <c r="KV47" s="205" t="str">
        <f t="shared" si="23"/>
        <v>Group G</v>
      </c>
      <c r="KW47" s="207"/>
      <c r="KX47" s="207"/>
      <c r="KY47" s="208"/>
      <c r="KZ47" s="236"/>
      <c r="LA47" s="237"/>
      <c r="LB47" s="209"/>
      <c r="LC47" s="220"/>
      <c r="LD47" s="220"/>
      <c r="LE47" s="208"/>
      <c r="LF47" s="208"/>
      <c r="LG47" s="221"/>
      <c r="LI47" s="205" t="str">
        <f t="shared" si="24"/>
        <v>Group G</v>
      </c>
      <c r="LJ47" s="207"/>
      <c r="LK47" s="207"/>
      <c r="LL47" s="208"/>
      <c r="LM47" s="236"/>
      <c r="LN47" s="237"/>
      <c r="LO47" s="209"/>
      <c r="LP47" s="220"/>
      <c r="LQ47" s="220"/>
      <c r="LR47" s="208"/>
      <c r="LS47" s="208"/>
      <c r="LT47" s="221"/>
      <c r="LV47" s="205" t="str">
        <f t="shared" si="25"/>
        <v>Group G</v>
      </c>
      <c r="LW47" s="207"/>
      <c r="LX47" s="207"/>
      <c r="LY47" s="208"/>
      <c r="LZ47" s="236"/>
      <c r="MA47" s="237"/>
      <c r="MB47" s="209"/>
      <c r="MC47" s="220"/>
      <c r="MD47" s="220"/>
      <c r="ME47" s="208"/>
      <c r="MF47" s="208"/>
      <c r="MG47" s="221"/>
    </row>
    <row r="48" spans="1:345">
      <c r="B48" s="196">
        <f>INDEX(Groups!$C$7:$C$65,MATCH(C48,Groups!$D$7:$D$65,0))</f>
        <v>9</v>
      </c>
      <c r="C48" s="197" t="str">
        <f>CalcG!$P$22</f>
        <v>Belgium</v>
      </c>
      <c r="D48" s="198">
        <f>INDEX(Groups!$C$7:$C$65,MATCH(E48,Groups!$D$7:$D$65,0))</f>
        <v>29</v>
      </c>
      <c r="E48" s="197" t="str">
        <f>CalcG!$Q$22</f>
        <v>Egypt</v>
      </c>
      <c r="F48" s="199" t="str">
        <f>CalcG!$R$22</f>
        <v/>
      </c>
      <c r="G48" s="200" t="str">
        <f>CalcG!$S$22</f>
        <v/>
      </c>
      <c r="I48" s="196">
        <f t="shared" si="0"/>
        <v>9</v>
      </c>
      <c r="J48" s="197" t="str">
        <f t="shared" ref="J48:J53" si="676">$C48</f>
        <v>Belgium</v>
      </c>
      <c r="K48" s="198">
        <f t="shared" si="26"/>
        <v>29</v>
      </c>
      <c r="L48" s="197" t="str">
        <f t="shared" ref="L48:L53" si="677">$E48</f>
        <v>Egypt</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Belgium</v>
      </c>
      <c r="X48" s="198">
        <f t="shared" si="29"/>
        <v>29</v>
      </c>
      <c r="Y48" s="197" t="str">
        <f t="shared" ref="Y48:Y53" si="681">$E48</f>
        <v>Egypt</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Belgium</v>
      </c>
      <c r="AK48" s="198">
        <f t="shared" si="32"/>
        <v>29</v>
      </c>
      <c r="AL48" s="197" t="str">
        <f t="shared" ref="AL48:AL53" si="685">$E48</f>
        <v>Egypt</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Belgium</v>
      </c>
      <c r="AX48" s="198">
        <f t="shared" si="35"/>
        <v>29</v>
      </c>
      <c r="AY48" s="197" t="str">
        <f t="shared" ref="AY48:AY53" si="689">$E48</f>
        <v>Egypt</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Belgium</v>
      </c>
      <c r="BK48" s="198">
        <f t="shared" si="38"/>
        <v>29</v>
      </c>
      <c r="BL48" s="197" t="str">
        <f t="shared" ref="BL48:BL53" si="693">$E48</f>
        <v>Egypt</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Belgium</v>
      </c>
      <c r="BX48" s="198">
        <f t="shared" si="41"/>
        <v>29</v>
      </c>
      <c r="BY48" s="197" t="str">
        <f t="shared" ref="BY48:BY53" si="697">$E48</f>
        <v>Egypt</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Belgium</v>
      </c>
      <c r="CK48" s="198">
        <f t="shared" si="44"/>
        <v>29</v>
      </c>
      <c r="CL48" s="197" t="str">
        <f t="shared" ref="CL48:CL53" si="701">$E48</f>
        <v>Egypt</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Belgium</v>
      </c>
      <c r="CX48" s="198">
        <f t="shared" si="47"/>
        <v>29</v>
      </c>
      <c r="CY48" s="197" t="str">
        <f t="shared" ref="CY48:CY53" si="705">$E48</f>
        <v>Egypt</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Belgium</v>
      </c>
      <c r="DK48" s="198">
        <f t="shared" si="50"/>
        <v>29</v>
      </c>
      <c r="DL48" s="197" t="str">
        <f t="shared" ref="DL48:DL53" si="709">$E48</f>
        <v>Egypt</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Belgium</v>
      </c>
      <c r="DX48" s="198">
        <f t="shared" si="53"/>
        <v>29</v>
      </c>
      <c r="DY48" s="197" t="str">
        <f t="shared" ref="DY48:DY53" si="713">$E48</f>
        <v>Egypt</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Belgium</v>
      </c>
      <c r="EK48" s="198">
        <f t="shared" si="56"/>
        <v>29</v>
      </c>
      <c r="EL48" s="197" t="str">
        <f t="shared" ref="EL48:EL53" si="717">$E48</f>
        <v>Egypt</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Belgium</v>
      </c>
      <c r="EX48" s="198">
        <f t="shared" si="59"/>
        <v>29</v>
      </c>
      <c r="EY48" s="197" t="str">
        <f t="shared" ref="EY48:EY53" si="721">$E48</f>
        <v>Egypt</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Belgium</v>
      </c>
      <c r="FK48" s="198">
        <f t="shared" si="62"/>
        <v>29</v>
      </c>
      <c r="FL48" s="197" t="str">
        <f t="shared" ref="FL48:FL53" si="725">$E48</f>
        <v>Egypt</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Belgium</v>
      </c>
      <c r="FX48" s="198">
        <f t="shared" si="65"/>
        <v>29</v>
      </c>
      <c r="FY48" s="197" t="str">
        <f t="shared" ref="FY48:FY53" si="729">$E48</f>
        <v>Egypt</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Belgium</v>
      </c>
      <c r="GK48" s="198">
        <f t="shared" si="68"/>
        <v>29</v>
      </c>
      <c r="GL48" s="197" t="str">
        <f t="shared" ref="GL48:GL53" si="733">$E48</f>
        <v>Egypt</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Belgium</v>
      </c>
      <c r="GX48" s="198">
        <f t="shared" si="71"/>
        <v>29</v>
      </c>
      <c r="GY48" s="197" t="str">
        <f t="shared" ref="GY48:GY53" si="737">$E48</f>
        <v>Egypt</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Belgium</v>
      </c>
      <c r="HK48" s="198">
        <f t="shared" si="74"/>
        <v>29</v>
      </c>
      <c r="HL48" s="197" t="str">
        <f t="shared" ref="HL48:HL53" si="741">$E48</f>
        <v>Egypt</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Belgium</v>
      </c>
      <c r="HX48" s="198">
        <f t="shared" si="77"/>
        <v>29</v>
      </c>
      <c r="HY48" s="197" t="str">
        <f t="shared" ref="HY48:HY53" si="745">$E48</f>
        <v>Egypt</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Belgium</v>
      </c>
      <c r="IK48" s="198">
        <f t="shared" si="80"/>
        <v>29</v>
      </c>
      <c r="IL48" s="197" t="str">
        <f t="shared" ref="IL48:IL53" si="749">$E48</f>
        <v>Egypt</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Belgium</v>
      </c>
      <c r="IX48" s="198">
        <f t="shared" si="83"/>
        <v>29</v>
      </c>
      <c r="IY48" s="197" t="str">
        <f t="shared" ref="IY48:IY53" si="753">$E48</f>
        <v>Egypt</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Belgium</v>
      </c>
      <c r="JK48" s="198">
        <f t="shared" si="86"/>
        <v>29</v>
      </c>
      <c r="JL48" s="197" t="str">
        <f t="shared" ref="JL48:JL53" si="757">$E48</f>
        <v>Egypt</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Belgium</v>
      </c>
      <c r="JX48" s="198">
        <f t="shared" si="89"/>
        <v>29</v>
      </c>
      <c r="JY48" s="197" t="str">
        <f t="shared" ref="JY48:JY53" si="761">$E48</f>
        <v>Egypt</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Belgium</v>
      </c>
      <c r="KK48" s="198">
        <f t="shared" si="92"/>
        <v>29</v>
      </c>
      <c r="KL48" s="197" t="str">
        <f t="shared" ref="KL48:KL53" si="765">$E48</f>
        <v>Egypt</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Belgium</v>
      </c>
      <c r="KX48" s="198">
        <f t="shared" si="95"/>
        <v>29</v>
      </c>
      <c r="KY48" s="197" t="str">
        <f t="shared" ref="KY48:KY53" si="769">$E48</f>
        <v>Egypt</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Belgium</v>
      </c>
      <c r="LK48" s="198">
        <f t="shared" si="98"/>
        <v>29</v>
      </c>
      <c r="LL48" s="197" t="str">
        <f t="shared" ref="LL48:LL53" si="773">$E48</f>
        <v>Egypt</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Belgium</v>
      </c>
      <c r="LX48" s="198">
        <f t="shared" si="101"/>
        <v>29</v>
      </c>
      <c r="LY48" s="197" t="str">
        <f t="shared" ref="LY48:LY53" si="777">$E48</f>
        <v>Egypt</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c r="B49" s="196">
        <f>INDEX(Groups!$C$7:$C$65,MATCH(C49,Groups!$D$7:$D$65,0))</f>
        <v>21</v>
      </c>
      <c r="C49" s="197" t="str">
        <f>CalcG!$P$23</f>
        <v>IR Iran</v>
      </c>
      <c r="D49" s="198">
        <f>INDEX(Groups!$C$7:$C$65,MATCH(E49,Groups!$D$7:$D$65,0))</f>
        <v>85</v>
      </c>
      <c r="E49" s="197" t="str">
        <f>CalcG!$Q$23</f>
        <v>New Zealand</v>
      </c>
      <c r="F49" s="729" t="str">
        <f>CalcG!$R$23</f>
        <v/>
      </c>
      <c r="G49" s="200" t="str">
        <f>CalcG!$S$23</f>
        <v/>
      </c>
      <c r="I49" s="196">
        <f t="shared" si="0"/>
        <v>21</v>
      </c>
      <c r="J49" s="197" t="str">
        <f t="shared" si="676"/>
        <v>IR Iran</v>
      </c>
      <c r="K49" s="198">
        <f t="shared" si="26"/>
        <v>85</v>
      </c>
      <c r="L49" s="197" t="str">
        <f t="shared" si="677"/>
        <v>New Zealand</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IR Iran</v>
      </c>
      <c r="X49" s="198">
        <f t="shared" si="29"/>
        <v>85</v>
      </c>
      <c r="Y49" s="197" t="str">
        <f t="shared" si="681"/>
        <v>New Zealand</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IR Iran</v>
      </c>
      <c r="AK49" s="198">
        <f t="shared" si="32"/>
        <v>85</v>
      </c>
      <c r="AL49" s="197" t="str">
        <f t="shared" si="685"/>
        <v>New Zealand</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IR Iran</v>
      </c>
      <c r="AX49" s="198">
        <f t="shared" si="35"/>
        <v>85</v>
      </c>
      <c r="AY49" s="197" t="str">
        <f t="shared" si="689"/>
        <v>New Zealand</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IR Iran</v>
      </c>
      <c r="BK49" s="198">
        <f t="shared" si="38"/>
        <v>85</v>
      </c>
      <c r="BL49" s="197" t="str">
        <f t="shared" si="693"/>
        <v>New Zealand</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IR Iran</v>
      </c>
      <c r="BX49" s="198">
        <f t="shared" si="41"/>
        <v>85</v>
      </c>
      <c r="BY49" s="197" t="str">
        <f t="shared" si="697"/>
        <v>New Zealand</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IR Iran</v>
      </c>
      <c r="CK49" s="198">
        <f t="shared" si="44"/>
        <v>85</v>
      </c>
      <c r="CL49" s="197" t="str">
        <f t="shared" si="701"/>
        <v>New Zealand</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IR Iran</v>
      </c>
      <c r="CX49" s="198">
        <f t="shared" si="47"/>
        <v>85</v>
      </c>
      <c r="CY49" s="197" t="str">
        <f t="shared" si="705"/>
        <v>New Zealand</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IR Iran</v>
      </c>
      <c r="DK49" s="198">
        <f t="shared" si="50"/>
        <v>85</v>
      </c>
      <c r="DL49" s="197" t="str">
        <f t="shared" si="709"/>
        <v>New Zealand</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IR Iran</v>
      </c>
      <c r="DX49" s="198">
        <f t="shared" si="53"/>
        <v>85</v>
      </c>
      <c r="DY49" s="197" t="str">
        <f t="shared" si="713"/>
        <v>New Zealand</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IR Iran</v>
      </c>
      <c r="EK49" s="198">
        <f t="shared" si="56"/>
        <v>85</v>
      </c>
      <c r="EL49" s="197" t="str">
        <f t="shared" si="717"/>
        <v>New Zealand</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IR Iran</v>
      </c>
      <c r="EX49" s="198">
        <f t="shared" si="59"/>
        <v>85</v>
      </c>
      <c r="EY49" s="197" t="str">
        <f t="shared" si="721"/>
        <v>New Zealand</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IR Iran</v>
      </c>
      <c r="FK49" s="198">
        <f t="shared" si="62"/>
        <v>85</v>
      </c>
      <c r="FL49" s="197" t="str">
        <f t="shared" si="725"/>
        <v>New Zealand</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IR Iran</v>
      </c>
      <c r="FX49" s="198">
        <f t="shared" si="65"/>
        <v>85</v>
      </c>
      <c r="FY49" s="197" t="str">
        <f t="shared" si="729"/>
        <v>New Zealand</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IR Iran</v>
      </c>
      <c r="GK49" s="198">
        <f t="shared" si="68"/>
        <v>85</v>
      </c>
      <c r="GL49" s="197" t="str">
        <f t="shared" si="733"/>
        <v>New Zealand</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IR Iran</v>
      </c>
      <c r="GX49" s="198">
        <f t="shared" si="71"/>
        <v>85</v>
      </c>
      <c r="GY49" s="197" t="str">
        <f t="shared" si="737"/>
        <v>New Zealand</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IR Iran</v>
      </c>
      <c r="HK49" s="198">
        <f t="shared" si="74"/>
        <v>85</v>
      </c>
      <c r="HL49" s="197" t="str">
        <f t="shared" si="741"/>
        <v>New Zealand</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IR Iran</v>
      </c>
      <c r="HX49" s="198">
        <f t="shared" si="77"/>
        <v>85</v>
      </c>
      <c r="HY49" s="197" t="str">
        <f t="shared" si="745"/>
        <v>New Zealand</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IR Iran</v>
      </c>
      <c r="IK49" s="198">
        <f t="shared" si="80"/>
        <v>85</v>
      </c>
      <c r="IL49" s="197" t="str">
        <f t="shared" si="749"/>
        <v>New Zealand</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IR Iran</v>
      </c>
      <c r="IX49" s="198">
        <f t="shared" si="83"/>
        <v>85</v>
      </c>
      <c r="IY49" s="197" t="str">
        <f t="shared" si="753"/>
        <v>New Zealand</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IR Iran</v>
      </c>
      <c r="JK49" s="198">
        <f t="shared" si="86"/>
        <v>85</v>
      </c>
      <c r="JL49" s="197" t="str">
        <f t="shared" si="757"/>
        <v>New Zealand</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IR Iran</v>
      </c>
      <c r="JX49" s="198">
        <f t="shared" si="89"/>
        <v>85</v>
      </c>
      <c r="JY49" s="197" t="str">
        <f t="shared" si="761"/>
        <v>New Zealand</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IR Iran</v>
      </c>
      <c r="KK49" s="198">
        <f t="shared" si="92"/>
        <v>85</v>
      </c>
      <c r="KL49" s="197" t="str">
        <f t="shared" si="765"/>
        <v>New Zealand</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IR Iran</v>
      </c>
      <c r="KX49" s="198">
        <f t="shared" si="95"/>
        <v>85</v>
      </c>
      <c r="KY49" s="197" t="str">
        <f t="shared" si="769"/>
        <v>New Zealand</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IR Iran</v>
      </c>
      <c r="LK49" s="198">
        <f t="shared" si="98"/>
        <v>85</v>
      </c>
      <c r="LL49" s="197" t="str">
        <f t="shared" si="773"/>
        <v>New Zealand</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IR Iran</v>
      </c>
      <c r="LX49" s="198">
        <f t="shared" si="101"/>
        <v>85</v>
      </c>
      <c r="LY49" s="197" t="str">
        <f t="shared" si="777"/>
        <v>New Zealand</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c r="B50" s="196">
        <f>INDEX(Groups!$C$7:$C$65,MATCH(C50,Groups!$D$7:$D$65,0))</f>
        <v>9</v>
      </c>
      <c r="C50" s="197" t="str">
        <f>CalcG!$P$24</f>
        <v>Belgium</v>
      </c>
      <c r="D50" s="198">
        <f>INDEX(Groups!$C$7:$C$65,MATCH(E50,Groups!$D$7:$D$65,0))</f>
        <v>21</v>
      </c>
      <c r="E50" s="197" t="str">
        <f>CalcG!$Q$24</f>
        <v>IR Iran</v>
      </c>
      <c r="F50" s="199" t="str">
        <f>CalcG!$R$24</f>
        <v/>
      </c>
      <c r="G50" s="200" t="str">
        <f>CalcG!$S$24</f>
        <v/>
      </c>
      <c r="I50" s="196">
        <f t="shared" si="0"/>
        <v>9</v>
      </c>
      <c r="J50" s="197" t="str">
        <f t="shared" si="676"/>
        <v>Belgium</v>
      </c>
      <c r="K50" s="198">
        <f t="shared" si="26"/>
        <v>21</v>
      </c>
      <c r="L50" s="197" t="str">
        <f t="shared" si="677"/>
        <v>IR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Belgium</v>
      </c>
      <c r="X50" s="198">
        <f t="shared" si="29"/>
        <v>21</v>
      </c>
      <c r="Y50" s="197" t="str">
        <f t="shared" si="681"/>
        <v>IR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Belgium</v>
      </c>
      <c r="AK50" s="198">
        <f t="shared" si="32"/>
        <v>21</v>
      </c>
      <c r="AL50" s="197" t="str">
        <f t="shared" si="685"/>
        <v>IR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Belgium</v>
      </c>
      <c r="AX50" s="198">
        <f t="shared" si="35"/>
        <v>21</v>
      </c>
      <c r="AY50" s="197" t="str">
        <f t="shared" si="689"/>
        <v>IR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Belgium</v>
      </c>
      <c r="BK50" s="198">
        <f t="shared" si="38"/>
        <v>21</v>
      </c>
      <c r="BL50" s="197" t="str">
        <f t="shared" si="693"/>
        <v>IR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Belgium</v>
      </c>
      <c r="BX50" s="198">
        <f t="shared" si="41"/>
        <v>21</v>
      </c>
      <c r="BY50" s="197" t="str">
        <f t="shared" si="697"/>
        <v>IR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Belgium</v>
      </c>
      <c r="CK50" s="198">
        <f t="shared" si="44"/>
        <v>21</v>
      </c>
      <c r="CL50" s="197" t="str">
        <f t="shared" si="701"/>
        <v>IR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Belgium</v>
      </c>
      <c r="CX50" s="198">
        <f t="shared" si="47"/>
        <v>21</v>
      </c>
      <c r="CY50" s="197" t="str">
        <f t="shared" si="705"/>
        <v>IR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Belgium</v>
      </c>
      <c r="DK50" s="198">
        <f t="shared" si="50"/>
        <v>21</v>
      </c>
      <c r="DL50" s="197" t="str">
        <f t="shared" si="709"/>
        <v>IR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Belgium</v>
      </c>
      <c r="DX50" s="198">
        <f t="shared" si="53"/>
        <v>21</v>
      </c>
      <c r="DY50" s="197" t="str">
        <f t="shared" si="713"/>
        <v>IR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Belgium</v>
      </c>
      <c r="EK50" s="198">
        <f t="shared" si="56"/>
        <v>21</v>
      </c>
      <c r="EL50" s="197" t="str">
        <f t="shared" si="717"/>
        <v>IR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Belgium</v>
      </c>
      <c r="EX50" s="198">
        <f t="shared" si="59"/>
        <v>21</v>
      </c>
      <c r="EY50" s="197" t="str">
        <f t="shared" si="721"/>
        <v>IR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Belgium</v>
      </c>
      <c r="FK50" s="198">
        <f t="shared" si="62"/>
        <v>21</v>
      </c>
      <c r="FL50" s="197" t="str">
        <f t="shared" si="725"/>
        <v>IR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Belgium</v>
      </c>
      <c r="FX50" s="198">
        <f t="shared" si="65"/>
        <v>21</v>
      </c>
      <c r="FY50" s="197" t="str">
        <f t="shared" si="729"/>
        <v>IR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Belgium</v>
      </c>
      <c r="GK50" s="198">
        <f t="shared" si="68"/>
        <v>21</v>
      </c>
      <c r="GL50" s="197" t="str">
        <f t="shared" si="733"/>
        <v>IR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Belgium</v>
      </c>
      <c r="GX50" s="198">
        <f t="shared" si="71"/>
        <v>21</v>
      </c>
      <c r="GY50" s="197" t="str">
        <f t="shared" si="737"/>
        <v>IR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Belgium</v>
      </c>
      <c r="HK50" s="198">
        <f t="shared" si="74"/>
        <v>21</v>
      </c>
      <c r="HL50" s="197" t="str">
        <f t="shared" si="741"/>
        <v>IR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Belgium</v>
      </c>
      <c r="HX50" s="198">
        <f t="shared" si="77"/>
        <v>21</v>
      </c>
      <c r="HY50" s="197" t="str">
        <f t="shared" si="745"/>
        <v>IR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Belgium</v>
      </c>
      <c r="IK50" s="198">
        <f t="shared" si="80"/>
        <v>21</v>
      </c>
      <c r="IL50" s="197" t="str">
        <f t="shared" si="749"/>
        <v>IR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Belgium</v>
      </c>
      <c r="IX50" s="198">
        <f t="shared" si="83"/>
        <v>21</v>
      </c>
      <c r="IY50" s="197" t="str">
        <f t="shared" si="753"/>
        <v>IR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Belgium</v>
      </c>
      <c r="JK50" s="198">
        <f t="shared" si="86"/>
        <v>21</v>
      </c>
      <c r="JL50" s="197" t="str">
        <f t="shared" si="757"/>
        <v>IR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Belgium</v>
      </c>
      <c r="JX50" s="198">
        <f t="shared" si="89"/>
        <v>21</v>
      </c>
      <c r="JY50" s="197" t="str">
        <f t="shared" si="761"/>
        <v>IR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Belgium</v>
      </c>
      <c r="KK50" s="198">
        <f t="shared" si="92"/>
        <v>21</v>
      </c>
      <c r="KL50" s="197" t="str">
        <f t="shared" si="765"/>
        <v>IR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Belgium</v>
      </c>
      <c r="KX50" s="198">
        <f t="shared" si="95"/>
        <v>21</v>
      </c>
      <c r="KY50" s="197" t="str">
        <f t="shared" si="769"/>
        <v>IR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Belgium</v>
      </c>
      <c r="LK50" s="198">
        <f t="shared" si="98"/>
        <v>21</v>
      </c>
      <c r="LL50" s="197" t="str">
        <f t="shared" si="773"/>
        <v>IR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Belgium</v>
      </c>
      <c r="LX50" s="198">
        <f t="shared" si="101"/>
        <v>21</v>
      </c>
      <c r="LY50" s="197" t="str">
        <f t="shared" si="777"/>
        <v>IR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c r="B51" s="196">
        <f>INDEX(Groups!$C$7:$C$65,MATCH(C51,Groups!$D$7:$D$65,0))</f>
        <v>85</v>
      </c>
      <c r="C51" s="197" t="str">
        <f>CalcG!$P$25</f>
        <v>New Zealand</v>
      </c>
      <c r="D51" s="198">
        <f>INDEX(Groups!$C$7:$C$65,MATCH(E51,Groups!$D$7:$D$65,0))</f>
        <v>29</v>
      </c>
      <c r="E51" s="197" t="str">
        <f>CalcG!$Q$25</f>
        <v>Egypt</v>
      </c>
      <c r="F51" s="199" t="str">
        <f>CalcG!$R$25</f>
        <v/>
      </c>
      <c r="G51" s="200" t="str">
        <f>CalcG!$S$25</f>
        <v/>
      </c>
      <c r="I51" s="196">
        <f t="shared" si="0"/>
        <v>85</v>
      </c>
      <c r="J51" s="197" t="str">
        <f t="shared" si="676"/>
        <v>New Zealand</v>
      </c>
      <c r="K51" s="198">
        <f t="shared" si="26"/>
        <v>29</v>
      </c>
      <c r="L51" s="197" t="str">
        <f t="shared" si="677"/>
        <v>Egypt</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New Zealand</v>
      </c>
      <c r="X51" s="198">
        <f t="shared" si="29"/>
        <v>29</v>
      </c>
      <c r="Y51" s="197" t="str">
        <f t="shared" si="681"/>
        <v>Egypt</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New Zealand</v>
      </c>
      <c r="AK51" s="198">
        <f t="shared" si="32"/>
        <v>29</v>
      </c>
      <c r="AL51" s="197" t="str">
        <f t="shared" si="685"/>
        <v>Egypt</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New Zealand</v>
      </c>
      <c r="AX51" s="198">
        <f t="shared" si="35"/>
        <v>29</v>
      </c>
      <c r="AY51" s="197" t="str">
        <f t="shared" si="689"/>
        <v>Egypt</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New Zealand</v>
      </c>
      <c r="BK51" s="198">
        <f t="shared" si="38"/>
        <v>29</v>
      </c>
      <c r="BL51" s="197" t="str">
        <f t="shared" si="693"/>
        <v>Egypt</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New Zealand</v>
      </c>
      <c r="BX51" s="198">
        <f t="shared" si="41"/>
        <v>29</v>
      </c>
      <c r="BY51" s="197" t="str">
        <f t="shared" si="697"/>
        <v>Egypt</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New Zealand</v>
      </c>
      <c r="CK51" s="198">
        <f t="shared" si="44"/>
        <v>29</v>
      </c>
      <c r="CL51" s="197" t="str">
        <f t="shared" si="701"/>
        <v>Egypt</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New Zealand</v>
      </c>
      <c r="CX51" s="198">
        <f t="shared" si="47"/>
        <v>29</v>
      </c>
      <c r="CY51" s="197" t="str">
        <f t="shared" si="705"/>
        <v>Egypt</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New Zealand</v>
      </c>
      <c r="DK51" s="198">
        <f t="shared" si="50"/>
        <v>29</v>
      </c>
      <c r="DL51" s="197" t="str">
        <f t="shared" si="709"/>
        <v>Egypt</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New Zealand</v>
      </c>
      <c r="DX51" s="198">
        <f t="shared" si="53"/>
        <v>29</v>
      </c>
      <c r="DY51" s="197" t="str">
        <f t="shared" si="713"/>
        <v>Egypt</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New Zealand</v>
      </c>
      <c r="EK51" s="198">
        <f t="shared" si="56"/>
        <v>29</v>
      </c>
      <c r="EL51" s="197" t="str">
        <f t="shared" si="717"/>
        <v>Egypt</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New Zealand</v>
      </c>
      <c r="EX51" s="198">
        <f t="shared" si="59"/>
        <v>29</v>
      </c>
      <c r="EY51" s="197" t="str">
        <f t="shared" si="721"/>
        <v>Egypt</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New Zealand</v>
      </c>
      <c r="FK51" s="198">
        <f t="shared" si="62"/>
        <v>29</v>
      </c>
      <c r="FL51" s="197" t="str">
        <f t="shared" si="725"/>
        <v>Egypt</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New Zealand</v>
      </c>
      <c r="FX51" s="198">
        <f t="shared" si="65"/>
        <v>29</v>
      </c>
      <c r="FY51" s="197" t="str">
        <f t="shared" si="729"/>
        <v>Egypt</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New Zealand</v>
      </c>
      <c r="GK51" s="198">
        <f t="shared" si="68"/>
        <v>29</v>
      </c>
      <c r="GL51" s="197" t="str">
        <f t="shared" si="733"/>
        <v>Egypt</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New Zealand</v>
      </c>
      <c r="GX51" s="198">
        <f t="shared" si="71"/>
        <v>29</v>
      </c>
      <c r="GY51" s="197" t="str">
        <f t="shared" si="737"/>
        <v>Egypt</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New Zealand</v>
      </c>
      <c r="HK51" s="198">
        <f t="shared" si="74"/>
        <v>29</v>
      </c>
      <c r="HL51" s="197" t="str">
        <f t="shared" si="741"/>
        <v>Egypt</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New Zealand</v>
      </c>
      <c r="HX51" s="198">
        <f t="shared" si="77"/>
        <v>29</v>
      </c>
      <c r="HY51" s="197" t="str">
        <f t="shared" si="745"/>
        <v>Egypt</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New Zealand</v>
      </c>
      <c r="IK51" s="198">
        <f t="shared" si="80"/>
        <v>29</v>
      </c>
      <c r="IL51" s="197" t="str">
        <f t="shared" si="749"/>
        <v>Egypt</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New Zealand</v>
      </c>
      <c r="IX51" s="198">
        <f t="shared" si="83"/>
        <v>29</v>
      </c>
      <c r="IY51" s="197" t="str">
        <f t="shared" si="753"/>
        <v>Egypt</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New Zealand</v>
      </c>
      <c r="JK51" s="198">
        <f t="shared" si="86"/>
        <v>29</v>
      </c>
      <c r="JL51" s="197" t="str">
        <f t="shared" si="757"/>
        <v>Egypt</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New Zealand</v>
      </c>
      <c r="JX51" s="198">
        <f t="shared" si="89"/>
        <v>29</v>
      </c>
      <c r="JY51" s="197" t="str">
        <f t="shared" si="761"/>
        <v>Egypt</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New Zealand</v>
      </c>
      <c r="KK51" s="198">
        <f t="shared" si="92"/>
        <v>29</v>
      </c>
      <c r="KL51" s="197" t="str">
        <f t="shared" si="765"/>
        <v>Egypt</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New Zealand</v>
      </c>
      <c r="KX51" s="198">
        <f t="shared" si="95"/>
        <v>29</v>
      </c>
      <c r="KY51" s="197" t="str">
        <f t="shared" si="769"/>
        <v>Egypt</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New Zealand</v>
      </c>
      <c r="LK51" s="198">
        <f t="shared" si="98"/>
        <v>29</v>
      </c>
      <c r="LL51" s="197" t="str">
        <f t="shared" si="773"/>
        <v>Egypt</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New Zealand</v>
      </c>
      <c r="LX51" s="198">
        <f t="shared" si="101"/>
        <v>29</v>
      </c>
      <c r="LY51" s="197" t="str">
        <f t="shared" si="777"/>
        <v>Egypt</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c r="B52" s="196">
        <f>INDEX(Groups!$C$7:$C$65,MATCH(C52,Groups!$D$7:$D$65,0))</f>
        <v>29</v>
      </c>
      <c r="C52" s="197" t="str">
        <f>CalcG!$P$26</f>
        <v>Egypt</v>
      </c>
      <c r="D52" s="198">
        <f>INDEX(Groups!$C$7:$C$65,MATCH(E52,Groups!$D$7:$D$65,0))</f>
        <v>21</v>
      </c>
      <c r="E52" s="197" t="str">
        <f>CalcG!$Q$26</f>
        <v>IR Iran</v>
      </c>
      <c r="F52" s="199" t="str">
        <f>CalcG!$R$26</f>
        <v/>
      </c>
      <c r="G52" s="200" t="str">
        <f>CalcG!$S$26</f>
        <v/>
      </c>
      <c r="I52" s="196">
        <f t="shared" si="0"/>
        <v>29</v>
      </c>
      <c r="J52" s="197" t="str">
        <f t="shared" si="676"/>
        <v>Egypt</v>
      </c>
      <c r="K52" s="198">
        <f t="shared" si="26"/>
        <v>21</v>
      </c>
      <c r="L52" s="197" t="str">
        <f t="shared" si="677"/>
        <v>IR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v>
      </c>
      <c r="X52" s="198">
        <f t="shared" si="29"/>
        <v>21</v>
      </c>
      <c r="Y52" s="197" t="str">
        <f t="shared" si="681"/>
        <v>IR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v>
      </c>
      <c r="AK52" s="198">
        <f t="shared" si="32"/>
        <v>21</v>
      </c>
      <c r="AL52" s="197" t="str">
        <f t="shared" si="685"/>
        <v>IR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v>
      </c>
      <c r="AX52" s="198">
        <f t="shared" si="35"/>
        <v>21</v>
      </c>
      <c r="AY52" s="197" t="str">
        <f t="shared" si="689"/>
        <v>IR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v>
      </c>
      <c r="BK52" s="198">
        <f t="shared" si="38"/>
        <v>21</v>
      </c>
      <c r="BL52" s="197" t="str">
        <f t="shared" si="693"/>
        <v>IR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v>
      </c>
      <c r="BX52" s="198">
        <f t="shared" si="41"/>
        <v>21</v>
      </c>
      <c r="BY52" s="197" t="str">
        <f t="shared" si="697"/>
        <v>IR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v>
      </c>
      <c r="CK52" s="198">
        <f t="shared" si="44"/>
        <v>21</v>
      </c>
      <c r="CL52" s="197" t="str">
        <f t="shared" si="701"/>
        <v>IR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v>
      </c>
      <c r="CX52" s="198">
        <f t="shared" si="47"/>
        <v>21</v>
      </c>
      <c r="CY52" s="197" t="str">
        <f t="shared" si="705"/>
        <v>IR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v>
      </c>
      <c r="DK52" s="198">
        <f t="shared" si="50"/>
        <v>21</v>
      </c>
      <c r="DL52" s="197" t="str">
        <f t="shared" si="709"/>
        <v>IR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v>
      </c>
      <c r="DX52" s="198">
        <f t="shared" si="53"/>
        <v>21</v>
      </c>
      <c r="DY52" s="197" t="str">
        <f t="shared" si="713"/>
        <v>IR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v>
      </c>
      <c r="EK52" s="198">
        <f t="shared" si="56"/>
        <v>21</v>
      </c>
      <c r="EL52" s="197" t="str">
        <f t="shared" si="717"/>
        <v>IR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v>
      </c>
      <c r="EX52" s="198">
        <f t="shared" si="59"/>
        <v>21</v>
      </c>
      <c r="EY52" s="197" t="str">
        <f t="shared" si="721"/>
        <v>IR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v>
      </c>
      <c r="FK52" s="198">
        <f t="shared" si="62"/>
        <v>21</v>
      </c>
      <c r="FL52" s="197" t="str">
        <f t="shared" si="725"/>
        <v>IR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v>
      </c>
      <c r="FX52" s="198">
        <f t="shared" si="65"/>
        <v>21</v>
      </c>
      <c r="FY52" s="197" t="str">
        <f t="shared" si="729"/>
        <v>IR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v>
      </c>
      <c r="GK52" s="198">
        <f t="shared" si="68"/>
        <v>21</v>
      </c>
      <c r="GL52" s="197" t="str">
        <f t="shared" si="733"/>
        <v>IR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v>
      </c>
      <c r="GX52" s="198">
        <f t="shared" si="71"/>
        <v>21</v>
      </c>
      <c r="GY52" s="197" t="str">
        <f t="shared" si="737"/>
        <v>IR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v>
      </c>
      <c r="HK52" s="198">
        <f t="shared" si="74"/>
        <v>21</v>
      </c>
      <c r="HL52" s="197" t="str">
        <f t="shared" si="741"/>
        <v>IR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v>
      </c>
      <c r="HX52" s="198">
        <f t="shared" si="77"/>
        <v>21</v>
      </c>
      <c r="HY52" s="197" t="str">
        <f t="shared" si="745"/>
        <v>IR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v>
      </c>
      <c r="IK52" s="198">
        <f t="shared" si="80"/>
        <v>21</v>
      </c>
      <c r="IL52" s="197" t="str">
        <f t="shared" si="749"/>
        <v>IR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v>
      </c>
      <c r="IX52" s="198">
        <f t="shared" si="83"/>
        <v>21</v>
      </c>
      <c r="IY52" s="197" t="str">
        <f t="shared" si="753"/>
        <v>IR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v>
      </c>
      <c r="JK52" s="198">
        <f t="shared" si="86"/>
        <v>21</v>
      </c>
      <c r="JL52" s="197" t="str">
        <f t="shared" si="757"/>
        <v>IR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v>
      </c>
      <c r="JX52" s="198">
        <f t="shared" si="89"/>
        <v>21</v>
      </c>
      <c r="JY52" s="197" t="str">
        <f t="shared" si="761"/>
        <v>IR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v>
      </c>
      <c r="KK52" s="198">
        <f t="shared" si="92"/>
        <v>21</v>
      </c>
      <c r="KL52" s="197" t="str">
        <f t="shared" si="765"/>
        <v>IR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v>
      </c>
      <c r="KX52" s="198">
        <f t="shared" si="95"/>
        <v>21</v>
      </c>
      <c r="KY52" s="197" t="str">
        <f t="shared" si="769"/>
        <v>IR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v>
      </c>
      <c r="LK52" s="198">
        <f t="shared" si="98"/>
        <v>21</v>
      </c>
      <c r="LL52" s="197" t="str">
        <f t="shared" si="773"/>
        <v>IR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v>
      </c>
      <c r="LX52" s="198">
        <f t="shared" si="101"/>
        <v>21</v>
      </c>
      <c r="LY52" s="197" t="str">
        <f t="shared" si="777"/>
        <v>IR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c r="B53" s="196">
        <f>INDEX(Groups!$C$7:$C$65,MATCH(C53,Groups!$D$7:$D$65,0))</f>
        <v>85</v>
      </c>
      <c r="C53" s="197" t="str">
        <f>CalcG!$P$27</f>
        <v>New Zealand</v>
      </c>
      <c r="D53" s="198">
        <f>INDEX(Groups!$C$7:$C$65,MATCH(E53,Groups!$D$7:$D$65,0))</f>
        <v>9</v>
      </c>
      <c r="E53" s="197" t="str">
        <f>CalcG!$Q$27</f>
        <v>Belgium</v>
      </c>
      <c r="F53" s="199" t="str">
        <f>CalcG!$R$27</f>
        <v/>
      </c>
      <c r="G53" s="200" t="str">
        <f>CalcG!$S$27</f>
        <v/>
      </c>
      <c r="I53" s="196">
        <f t="shared" si="0"/>
        <v>85</v>
      </c>
      <c r="J53" s="197" t="str">
        <f t="shared" si="676"/>
        <v>New Zealand</v>
      </c>
      <c r="K53" s="198">
        <f t="shared" si="26"/>
        <v>9</v>
      </c>
      <c r="L53" s="197" t="str">
        <f t="shared" si="677"/>
        <v>Belgium</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New Zealand</v>
      </c>
      <c r="X53" s="198">
        <f t="shared" si="29"/>
        <v>9</v>
      </c>
      <c r="Y53" s="197" t="str">
        <f t="shared" si="681"/>
        <v>Belgium</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New Zealand</v>
      </c>
      <c r="AK53" s="198">
        <f t="shared" si="32"/>
        <v>9</v>
      </c>
      <c r="AL53" s="197" t="str">
        <f t="shared" si="685"/>
        <v>Belgium</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New Zealand</v>
      </c>
      <c r="AX53" s="198">
        <f t="shared" si="35"/>
        <v>9</v>
      </c>
      <c r="AY53" s="197" t="str">
        <f t="shared" si="689"/>
        <v>Belgium</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New Zealand</v>
      </c>
      <c r="BK53" s="198">
        <f t="shared" si="38"/>
        <v>9</v>
      </c>
      <c r="BL53" s="197" t="str">
        <f t="shared" si="693"/>
        <v>Belgium</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New Zealand</v>
      </c>
      <c r="BX53" s="198">
        <f t="shared" si="41"/>
        <v>9</v>
      </c>
      <c r="BY53" s="197" t="str">
        <f t="shared" si="697"/>
        <v>Belgium</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New Zealand</v>
      </c>
      <c r="CK53" s="198">
        <f t="shared" si="44"/>
        <v>9</v>
      </c>
      <c r="CL53" s="197" t="str">
        <f t="shared" si="701"/>
        <v>Belgium</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New Zealand</v>
      </c>
      <c r="CX53" s="198">
        <f t="shared" si="47"/>
        <v>9</v>
      </c>
      <c r="CY53" s="197" t="str">
        <f t="shared" si="705"/>
        <v>Belgium</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New Zealand</v>
      </c>
      <c r="DK53" s="198">
        <f t="shared" si="50"/>
        <v>9</v>
      </c>
      <c r="DL53" s="197" t="str">
        <f t="shared" si="709"/>
        <v>Belgium</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New Zealand</v>
      </c>
      <c r="DX53" s="198">
        <f t="shared" si="53"/>
        <v>9</v>
      </c>
      <c r="DY53" s="197" t="str">
        <f t="shared" si="713"/>
        <v>Belgium</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New Zealand</v>
      </c>
      <c r="EK53" s="198">
        <f t="shared" si="56"/>
        <v>9</v>
      </c>
      <c r="EL53" s="197" t="str">
        <f t="shared" si="717"/>
        <v>Belgium</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New Zealand</v>
      </c>
      <c r="EX53" s="198">
        <f t="shared" si="59"/>
        <v>9</v>
      </c>
      <c r="EY53" s="197" t="str">
        <f t="shared" si="721"/>
        <v>Belgium</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New Zealand</v>
      </c>
      <c r="FK53" s="198">
        <f t="shared" si="62"/>
        <v>9</v>
      </c>
      <c r="FL53" s="197" t="str">
        <f t="shared" si="725"/>
        <v>Belgium</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New Zealand</v>
      </c>
      <c r="FX53" s="198">
        <f t="shared" si="65"/>
        <v>9</v>
      </c>
      <c r="FY53" s="197" t="str">
        <f t="shared" si="729"/>
        <v>Belgium</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New Zealand</v>
      </c>
      <c r="GK53" s="198">
        <f t="shared" si="68"/>
        <v>9</v>
      </c>
      <c r="GL53" s="197" t="str">
        <f t="shared" si="733"/>
        <v>Belgium</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New Zealand</v>
      </c>
      <c r="GX53" s="198">
        <f t="shared" si="71"/>
        <v>9</v>
      </c>
      <c r="GY53" s="197" t="str">
        <f t="shared" si="737"/>
        <v>Belgium</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New Zealand</v>
      </c>
      <c r="HK53" s="198">
        <f t="shared" si="74"/>
        <v>9</v>
      </c>
      <c r="HL53" s="197" t="str">
        <f t="shared" si="741"/>
        <v>Belgium</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New Zealand</v>
      </c>
      <c r="HX53" s="198">
        <f t="shared" si="77"/>
        <v>9</v>
      </c>
      <c r="HY53" s="197" t="str">
        <f t="shared" si="745"/>
        <v>Belgium</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New Zealand</v>
      </c>
      <c r="IK53" s="198">
        <f t="shared" si="80"/>
        <v>9</v>
      </c>
      <c r="IL53" s="197" t="str">
        <f t="shared" si="749"/>
        <v>Belgium</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New Zealand</v>
      </c>
      <c r="IX53" s="198">
        <f t="shared" si="83"/>
        <v>9</v>
      </c>
      <c r="IY53" s="197" t="str">
        <f t="shared" si="753"/>
        <v>Belgium</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New Zealand</v>
      </c>
      <c r="JK53" s="198">
        <f t="shared" si="86"/>
        <v>9</v>
      </c>
      <c r="JL53" s="197" t="str">
        <f t="shared" si="757"/>
        <v>Belgium</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New Zealand</v>
      </c>
      <c r="JX53" s="198">
        <f t="shared" si="89"/>
        <v>9</v>
      </c>
      <c r="JY53" s="197" t="str">
        <f t="shared" si="761"/>
        <v>Belgium</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New Zealand</v>
      </c>
      <c r="KK53" s="198">
        <f t="shared" si="92"/>
        <v>9</v>
      </c>
      <c r="KL53" s="197" t="str">
        <f t="shared" si="765"/>
        <v>Belgium</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New Zealand</v>
      </c>
      <c r="KX53" s="198">
        <f t="shared" si="95"/>
        <v>9</v>
      </c>
      <c r="KY53" s="197" t="str">
        <f t="shared" si="769"/>
        <v>Belgium</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New Zealand</v>
      </c>
      <c r="LK53" s="198">
        <f t="shared" si="98"/>
        <v>9</v>
      </c>
      <c r="LL53" s="197" t="str">
        <f t="shared" si="773"/>
        <v>Belgium</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New Zealand</v>
      </c>
      <c r="LX53" s="198">
        <f t="shared" si="101"/>
        <v>9</v>
      </c>
      <c r="LY53" s="197" t="str">
        <f t="shared" si="777"/>
        <v>Belgium</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c r="B54" s="205" t="str">
        <f>Language!$E$130&amp;" H"</f>
        <v>Group H</v>
      </c>
      <c r="C54" s="206"/>
      <c r="D54" s="211"/>
      <c r="E54" s="208"/>
      <c r="F54" s="212"/>
      <c r="G54" s="213"/>
      <c r="I54" s="205" t="str">
        <f t="shared" si="0"/>
        <v>Group H</v>
      </c>
      <c r="J54" s="207"/>
      <c r="K54" s="211"/>
      <c r="L54" s="208"/>
      <c r="M54" s="236"/>
      <c r="N54" s="237"/>
      <c r="O54" s="209"/>
      <c r="P54" s="220"/>
      <c r="Q54" s="220"/>
      <c r="R54" s="208"/>
      <c r="S54" s="208"/>
      <c r="T54" s="221"/>
      <c r="V54" s="205" t="str">
        <f t="shared" si="1"/>
        <v>Group H</v>
      </c>
      <c r="W54" s="207"/>
      <c r="X54" s="211"/>
      <c r="Y54" s="208"/>
      <c r="Z54" s="236"/>
      <c r="AA54" s="237"/>
      <c r="AB54" s="209"/>
      <c r="AC54" s="220"/>
      <c r="AD54" s="220"/>
      <c r="AE54" s="208"/>
      <c r="AF54" s="208"/>
      <c r="AG54" s="221"/>
      <c r="AI54" s="205" t="str">
        <f t="shared" si="2"/>
        <v>Group H</v>
      </c>
      <c r="AJ54" s="207"/>
      <c r="AK54" s="211"/>
      <c r="AL54" s="208"/>
      <c r="AM54" s="236"/>
      <c r="AN54" s="237"/>
      <c r="AO54" s="209"/>
      <c r="AP54" s="220"/>
      <c r="AQ54" s="220"/>
      <c r="AR54" s="208"/>
      <c r="AS54" s="208"/>
      <c r="AT54" s="221"/>
      <c r="AV54" s="205" t="str">
        <f t="shared" si="3"/>
        <v>Group H</v>
      </c>
      <c r="AW54" s="207"/>
      <c r="AX54" s="211"/>
      <c r="AY54" s="208"/>
      <c r="AZ54" s="236"/>
      <c r="BA54" s="237"/>
      <c r="BB54" s="209"/>
      <c r="BC54" s="220"/>
      <c r="BD54" s="220"/>
      <c r="BE54" s="208"/>
      <c r="BF54" s="208"/>
      <c r="BG54" s="221"/>
      <c r="BI54" s="205" t="str">
        <f t="shared" si="4"/>
        <v>Group H</v>
      </c>
      <c r="BJ54" s="207"/>
      <c r="BK54" s="211"/>
      <c r="BL54" s="208"/>
      <c r="BM54" s="236"/>
      <c r="BN54" s="237"/>
      <c r="BO54" s="209"/>
      <c r="BP54" s="220"/>
      <c r="BQ54" s="220"/>
      <c r="BR54" s="208"/>
      <c r="BS54" s="208"/>
      <c r="BT54" s="221"/>
      <c r="BV54" s="205" t="str">
        <f t="shared" si="5"/>
        <v>Group H</v>
      </c>
      <c r="BW54" s="207"/>
      <c r="BX54" s="211"/>
      <c r="BY54" s="208"/>
      <c r="BZ54" s="236"/>
      <c r="CA54" s="237"/>
      <c r="CB54" s="209"/>
      <c r="CC54" s="220"/>
      <c r="CD54" s="220"/>
      <c r="CE54" s="208"/>
      <c r="CF54" s="208"/>
      <c r="CG54" s="221"/>
      <c r="CI54" s="205" t="str">
        <f t="shared" si="6"/>
        <v>Group H</v>
      </c>
      <c r="CJ54" s="207"/>
      <c r="CK54" s="211"/>
      <c r="CL54" s="208"/>
      <c r="CM54" s="236"/>
      <c r="CN54" s="237"/>
      <c r="CO54" s="209"/>
      <c r="CP54" s="220"/>
      <c r="CQ54" s="220"/>
      <c r="CR54" s="208"/>
      <c r="CS54" s="208"/>
      <c r="CT54" s="221"/>
      <c r="CV54" s="205" t="str">
        <f t="shared" si="7"/>
        <v>Group H</v>
      </c>
      <c r="CW54" s="207"/>
      <c r="CX54" s="211"/>
      <c r="CY54" s="208"/>
      <c r="CZ54" s="236"/>
      <c r="DA54" s="237"/>
      <c r="DB54" s="209"/>
      <c r="DC54" s="220"/>
      <c r="DD54" s="220"/>
      <c r="DE54" s="208"/>
      <c r="DF54" s="208"/>
      <c r="DG54" s="221"/>
      <c r="DI54" s="205" t="str">
        <f t="shared" si="8"/>
        <v>Group H</v>
      </c>
      <c r="DJ54" s="207"/>
      <c r="DK54" s="211"/>
      <c r="DL54" s="208"/>
      <c r="DM54" s="236"/>
      <c r="DN54" s="237"/>
      <c r="DO54" s="209"/>
      <c r="DP54" s="220"/>
      <c r="DQ54" s="220"/>
      <c r="DR54" s="208"/>
      <c r="DS54" s="208"/>
      <c r="DT54" s="221"/>
      <c r="DV54" s="205" t="str">
        <f t="shared" si="9"/>
        <v>Group H</v>
      </c>
      <c r="DW54" s="207"/>
      <c r="DX54" s="211"/>
      <c r="DY54" s="208"/>
      <c r="DZ54" s="236"/>
      <c r="EA54" s="237"/>
      <c r="EB54" s="209"/>
      <c r="EC54" s="220"/>
      <c r="ED54" s="220"/>
      <c r="EE54" s="208"/>
      <c r="EF54" s="208"/>
      <c r="EG54" s="221"/>
      <c r="EI54" s="205" t="str">
        <f t="shared" si="10"/>
        <v>Group H</v>
      </c>
      <c r="EJ54" s="207"/>
      <c r="EK54" s="211"/>
      <c r="EL54" s="208"/>
      <c r="EM54" s="236"/>
      <c r="EN54" s="237"/>
      <c r="EO54" s="209"/>
      <c r="EP54" s="220"/>
      <c r="EQ54" s="220"/>
      <c r="ER54" s="208"/>
      <c r="ES54" s="208"/>
      <c r="ET54" s="221"/>
      <c r="EV54" s="205" t="str">
        <f t="shared" si="11"/>
        <v>Group H</v>
      </c>
      <c r="EW54" s="207"/>
      <c r="EX54" s="211"/>
      <c r="EY54" s="208"/>
      <c r="EZ54" s="236"/>
      <c r="FA54" s="237"/>
      <c r="FB54" s="209"/>
      <c r="FC54" s="220"/>
      <c r="FD54" s="220"/>
      <c r="FE54" s="208"/>
      <c r="FF54" s="208"/>
      <c r="FG54" s="221"/>
      <c r="FI54" s="205" t="str">
        <f t="shared" si="12"/>
        <v>Group H</v>
      </c>
      <c r="FJ54" s="207"/>
      <c r="FK54" s="211"/>
      <c r="FL54" s="208"/>
      <c r="FM54" s="236"/>
      <c r="FN54" s="237"/>
      <c r="FO54" s="209"/>
      <c r="FP54" s="220"/>
      <c r="FQ54" s="220"/>
      <c r="FR54" s="208"/>
      <c r="FS54" s="208"/>
      <c r="FT54" s="221"/>
      <c r="FV54" s="205" t="str">
        <f t="shared" si="13"/>
        <v>Group H</v>
      </c>
      <c r="FW54" s="207"/>
      <c r="FX54" s="211"/>
      <c r="FY54" s="208"/>
      <c r="FZ54" s="236"/>
      <c r="GA54" s="237"/>
      <c r="GB54" s="209"/>
      <c r="GC54" s="220"/>
      <c r="GD54" s="220"/>
      <c r="GE54" s="208"/>
      <c r="GF54" s="208"/>
      <c r="GG54" s="221"/>
      <c r="GI54" s="205" t="str">
        <f t="shared" si="14"/>
        <v>Group H</v>
      </c>
      <c r="GJ54" s="207"/>
      <c r="GK54" s="211"/>
      <c r="GL54" s="208"/>
      <c r="GM54" s="236"/>
      <c r="GN54" s="237"/>
      <c r="GO54" s="209"/>
      <c r="GP54" s="220"/>
      <c r="GQ54" s="220"/>
      <c r="GR54" s="208"/>
      <c r="GS54" s="208"/>
      <c r="GT54" s="221"/>
      <c r="GV54" s="205" t="str">
        <f t="shared" si="15"/>
        <v>Group H</v>
      </c>
      <c r="GW54" s="207"/>
      <c r="GX54" s="211"/>
      <c r="GY54" s="208"/>
      <c r="GZ54" s="236"/>
      <c r="HA54" s="237"/>
      <c r="HB54" s="209"/>
      <c r="HC54" s="220"/>
      <c r="HD54" s="220"/>
      <c r="HE54" s="208"/>
      <c r="HF54" s="208"/>
      <c r="HG54" s="221"/>
      <c r="HI54" s="205" t="str">
        <f t="shared" si="16"/>
        <v>Group H</v>
      </c>
      <c r="HJ54" s="207"/>
      <c r="HK54" s="211"/>
      <c r="HL54" s="208"/>
      <c r="HM54" s="236"/>
      <c r="HN54" s="237"/>
      <c r="HO54" s="209"/>
      <c r="HP54" s="220"/>
      <c r="HQ54" s="220"/>
      <c r="HR54" s="208"/>
      <c r="HS54" s="208"/>
      <c r="HT54" s="221"/>
      <c r="HV54" s="205" t="str">
        <f t="shared" si="17"/>
        <v>Group H</v>
      </c>
      <c r="HW54" s="207"/>
      <c r="HX54" s="211"/>
      <c r="HY54" s="208"/>
      <c r="HZ54" s="236"/>
      <c r="IA54" s="237"/>
      <c r="IB54" s="209"/>
      <c r="IC54" s="220"/>
      <c r="ID54" s="220"/>
      <c r="IE54" s="208"/>
      <c r="IF54" s="208"/>
      <c r="IG54" s="221"/>
      <c r="II54" s="205" t="str">
        <f t="shared" si="18"/>
        <v>Group H</v>
      </c>
      <c r="IJ54" s="207"/>
      <c r="IK54" s="211"/>
      <c r="IL54" s="208"/>
      <c r="IM54" s="236"/>
      <c r="IN54" s="237"/>
      <c r="IO54" s="209"/>
      <c r="IP54" s="220"/>
      <c r="IQ54" s="220"/>
      <c r="IR54" s="208"/>
      <c r="IS54" s="208"/>
      <c r="IT54" s="221"/>
      <c r="IV54" s="205" t="str">
        <f t="shared" si="19"/>
        <v>Group H</v>
      </c>
      <c r="IW54" s="207"/>
      <c r="IX54" s="211"/>
      <c r="IY54" s="208"/>
      <c r="IZ54" s="236"/>
      <c r="JA54" s="237"/>
      <c r="JB54" s="209"/>
      <c r="JC54" s="220"/>
      <c r="JD54" s="220"/>
      <c r="JE54" s="208"/>
      <c r="JF54" s="208"/>
      <c r="JG54" s="221"/>
      <c r="JI54" s="205" t="str">
        <f t="shared" si="20"/>
        <v>Group H</v>
      </c>
      <c r="JJ54" s="207"/>
      <c r="JK54" s="211"/>
      <c r="JL54" s="208"/>
      <c r="JM54" s="236"/>
      <c r="JN54" s="237"/>
      <c r="JO54" s="209"/>
      <c r="JP54" s="220"/>
      <c r="JQ54" s="220"/>
      <c r="JR54" s="208"/>
      <c r="JS54" s="208"/>
      <c r="JT54" s="221"/>
      <c r="JV54" s="205" t="str">
        <f t="shared" si="21"/>
        <v>Group H</v>
      </c>
      <c r="JW54" s="207"/>
      <c r="JX54" s="211"/>
      <c r="JY54" s="208"/>
      <c r="JZ54" s="236"/>
      <c r="KA54" s="237"/>
      <c r="KB54" s="209"/>
      <c r="KC54" s="220"/>
      <c r="KD54" s="220"/>
      <c r="KE54" s="208"/>
      <c r="KF54" s="208"/>
      <c r="KG54" s="221"/>
      <c r="KI54" s="205" t="str">
        <f t="shared" si="22"/>
        <v>Group H</v>
      </c>
      <c r="KJ54" s="207"/>
      <c r="KK54" s="211"/>
      <c r="KL54" s="208"/>
      <c r="KM54" s="236"/>
      <c r="KN54" s="237"/>
      <c r="KO54" s="209"/>
      <c r="KP54" s="220"/>
      <c r="KQ54" s="220"/>
      <c r="KR54" s="208"/>
      <c r="KS54" s="208"/>
      <c r="KT54" s="221"/>
      <c r="KV54" s="205" t="str">
        <f t="shared" si="23"/>
        <v>Group H</v>
      </c>
      <c r="KW54" s="207"/>
      <c r="KX54" s="211"/>
      <c r="KY54" s="208"/>
      <c r="KZ54" s="236"/>
      <c r="LA54" s="237"/>
      <c r="LB54" s="209"/>
      <c r="LC54" s="220"/>
      <c r="LD54" s="220"/>
      <c r="LE54" s="208"/>
      <c r="LF54" s="208"/>
      <c r="LG54" s="221"/>
      <c r="LI54" s="205" t="str">
        <f t="shared" si="24"/>
        <v>Group H</v>
      </c>
      <c r="LJ54" s="207"/>
      <c r="LK54" s="211"/>
      <c r="LL54" s="208"/>
      <c r="LM54" s="236"/>
      <c r="LN54" s="237"/>
      <c r="LO54" s="209"/>
      <c r="LP54" s="220"/>
      <c r="LQ54" s="220"/>
      <c r="LR54" s="208"/>
      <c r="LS54" s="208"/>
      <c r="LT54" s="221"/>
      <c r="LV54" s="205" t="str">
        <f t="shared" si="25"/>
        <v>Group H</v>
      </c>
      <c r="LW54" s="207"/>
      <c r="LX54" s="211"/>
      <c r="LY54" s="208"/>
      <c r="LZ54" s="236"/>
      <c r="MA54" s="237"/>
      <c r="MB54" s="209"/>
      <c r="MC54" s="220"/>
      <c r="MD54" s="220"/>
      <c r="ME54" s="208"/>
      <c r="MF54" s="208"/>
      <c r="MG54" s="221"/>
    </row>
    <row r="55" spans="2:345">
      <c r="B55" s="196">
        <f>INDEX(Groups!$C$7:$C$65,MATCH(C55,Groups!$D$7:$D$65,0))</f>
        <v>2</v>
      </c>
      <c r="C55" s="197" t="str">
        <f>CalcH!$P$22</f>
        <v>Spain</v>
      </c>
      <c r="D55" s="198">
        <f>INDEX(Groups!$C$7:$C$65,MATCH(E55,Groups!$D$7:$D$65,0))</f>
        <v>69</v>
      </c>
      <c r="E55" s="197" t="str">
        <f>CalcH!$Q$22</f>
        <v>Cape Verde</v>
      </c>
      <c r="F55" s="199" t="str">
        <f>CalcH!$R$22</f>
        <v/>
      </c>
      <c r="G55" s="200" t="str">
        <f>CalcH!$S$22</f>
        <v/>
      </c>
      <c r="I55" s="196">
        <f t="shared" si="0"/>
        <v>2</v>
      </c>
      <c r="J55" s="197" t="str">
        <f t="shared" ref="J55:J60" si="780">$C55</f>
        <v>Spain</v>
      </c>
      <c r="K55" s="198">
        <f t="shared" si="26"/>
        <v>69</v>
      </c>
      <c r="L55" s="197" t="str">
        <f t="shared" ref="L55:L60" si="781">$E55</f>
        <v>Cape Verde</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Spain</v>
      </c>
      <c r="X55" s="198">
        <f t="shared" si="29"/>
        <v>69</v>
      </c>
      <c r="Y55" s="197" t="str">
        <f t="shared" ref="Y55:Y60" si="785">$E55</f>
        <v>Cape Verde</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Spain</v>
      </c>
      <c r="AK55" s="198">
        <f t="shared" si="32"/>
        <v>69</v>
      </c>
      <c r="AL55" s="197" t="str">
        <f t="shared" ref="AL55:AL60" si="789">$E55</f>
        <v>Cape Verde</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Spain</v>
      </c>
      <c r="AX55" s="198">
        <f t="shared" si="35"/>
        <v>69</v>
      </c>
      <c r="AY55" s="197" t="str">
        <f t="shared" ref="AY55:AY60" si="793">$E55</f>
        <v>Cape Verde</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Spain</v>
      </c>
      <c r="BK55" s="198">
        <f t="shared" si="38"/>
        <v>69</v>
      </c>
      <c r="BL55" s="197" t="str">
        <f t="shared" ref="BL55:BL60" si="797">$E55</f>
        <v>Cape Verde</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Spain</v>
      </c>
      <c r="BX55" s="198">
        <f t="shared" si="41"/>
        <v>69</v>
      </c>
      <c r="BY55" s="197" t="str">
        <f t="shared" ref="BY55:BY60" si="801">$E55</f>
        <v>Cape Verde</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Spain</v>
      </c>
      <c r="CK55" s="198">
        <f t="shared" si="44"/>
        <v>69</v>
      </c>
      <c r="CL55" s="197" t="str">
        <f t="shared" ref="CL55:CL60" si="805">$E55</f>
        <v>Cape Verde</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Spain</v>
      </c>
      <c r="CX55" s="198">
        <f t="shared" si="47"/>
        <v>69</v>
      </c>
      <c r="CY55" s="197" t="str">
        <f t="shared" ref="CY55:CY60" si="809">$E55</f>
        <v>Cape Verde</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Spain</v>
      </c>
      <c r="DK55" s="198">
        <f t="shared" si="50"/>
        <v>69</v>
      </c>
      <c r="DL55" s="197" t="str">
        <f t="shared" ref="DL55:DL60" si="813">$E55</f>
        <v>Cape Verde</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Spain</v>
      </c>
      <c r="DX55" s="198">
        <f t="shared" si="53"/>
        <v>69</v>
      </c>
      <c r="DY55" s="197" t="str">
        <f t="shared" ref="DY55:DY60" si="817">$E55</f>
        <v>Cape Verde</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Spain</v>
      </c>
      <c r="EK55" s="198">
        <f t="shared" si="56"/>
        <v>69</v>
      </c>
      <c r="EL55" s="197" t="str">
        <f t="shared" ref="EL55:EL60" si="821">$E55</f>
        <v>Cape Verde</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Spain</v>
      </c>
      <c r="EX55" s="198">
        <f t="shared" si="59"/>
        <v>69</v>
      </c>
      <c r="EY55" s="197" t="str">
        <f t="shared" ref="EY55:EY60" si="825">$E55</f>
        <v>Cape Verde</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Spain</v>
      </c>
      <c r="FK55" s="198">
        <f t="shared" si="62"/>
        <v>69</v>
      </c>
      <c r="FL55" s="197" t="str">
        <f t="shared" ref="FL55:FL60" si="829">$E55</f>
        <v>Cape Verde</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Spain</v>
      </c>
      <c r="FX55" s="198">
        <f t="shared" si="65"/>
        <v>69</v>
      </c>
      <c r="FY55" s="197" t="str">
        <f t="shared" ref="FY55:FY60" si="833">$E55</f>
        <v>Cape Verde</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Spain</v>
      </c>
      <c r="GK55" s="198">
        <f t="shared" si="68"/>
        <v>69</v>
      </c>
      <c r="GL55" s="197" t="str">
        <f t="shared" ref="GL55:GL60" si="837">$E55</f>
        <v>Cape Verde</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Spain</v>
      </c>
      <c r="GX55" s="198">
        <f t="shared" si="71"/>
        <v>69</v>
      </c>
      <c r="GY55" s="197" t="str">
        <f t="shared" ref="GY55:GY60" si="841">$E55</f>
        <v>Cape Verde</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Spain</v>
      </c>
      <c r="HK55" s="198">
        <f t="shared" si="74"/>
        <v>69</v>
      </c>
      <c r="HL55" s="197" t="str">
        <f t="shared" ref="HL55:HL60" si="845">$E55</f>
        <v>Cape Verde</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Spain</v>
      </c>
      <c r="HX55" s="198">
        <f t="shared" si="77"/>
        <v>69</v>
      </c>
      <c r="HY55" s="197" t="str">
        <f t="shared" ref="HY55:HY60" si="849">$E55</f>
        <v>Cape Verde</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Spain</v>
      </c>
      <c r="IK55" s="198">
        <f t="shared" si="80"/>
        <v>69</v>
      </c>
      <c r="IL55" s="197" t="str">
        <f t="shared" ref="IL55:IL60" si="853">$E55</f>
        <v>Cape Verde</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Spain</v>
      </c>
      <c r="IX55" s="198">
        <f t="shared" si="83"/>
        <v>69</v>
      </c>
      <c r="IY55" s="197" t="str">
        <f t="shared" ref="IY55:IY60" si="857">$E55</f>
        <v>Cape Verde</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Spain</v>
      </c>
      <c r="JK55" s="198">
        <f t="shared" si="86"/>
        <v>69</v>
      </c>
      <c r="JL55" s="197" t="str">
        <f t="shared" ref="JL55:JL60" si="861">$E55</f>
        <v>Cape Verde</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Spain</v>
      </c>
      <c r="JX55" s="198">
        <f t="shared" si="89"/>
        <v>69</v>
      </c>
      <c r="JY55" s="197" t="str">
        <f t="shared" ref="JY55:JY60" si="865">$E55</f>
        <v>Cape Verde</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Spain</v>
      </c>
      <c r="KK55" s="198">
        <f t="shared" si="92"/>
        <v>69</v>
      </c>
      <c r="KL55" s="197" t="str">
        <f t="shared" ref="KL55:KL60" si="869">$E55</f>
        <v>Cape Verde</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Spain</v>
      </c>
      <c r="KX55" s="198">
        <f t="shared" si="95"/>
        <v>69</v>
      </c>
      <c r="KY55" s="197" t="str">
        <f t="shared" ref="KY55:KY60" si="873">$E55</f>
        <v>Cape Verde</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Spain</v>
      </c>
      <c r="LK55" s="198">
        <f t="shared" si="98"/>
        <v>69</v>
      </c>
      <c r="LL55" s="197" t="str">
        <f t="shared" ref="LL55:LL60" si="877">$E55</f>
        <v>Cape Verde</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Spain</v>
      </c>
      <c r="LX55" s="198">
        <f t="shared" si="101"/>
        <v>69</v>
      </c>
      <c r="LY55" s="197" t="str">
        <f t="shared" ref="LY55:LY60" si="881">$E55</f>
        <v>Cape Verde</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c r="B56" s="196">
        <f>INDEX(Groups!$C$7:$C$65,MATCH(C56,Groups!$D$7:$D$65,0))</f>
        <v>61</v>
      </c>
      <c r="C56" s="197" t="str">
        <f>CalcH!$P$23</f>
        <v>Saudi Arabia</v>
      </c>
      <c r="D56" s="198">
        <f>INDEX(Groups!$C$7:$C$65,MATCH(E56,Groups!$D$7:$D$65,0))</f>
        <v>17</v>
      </c>
      <c r="E56" s="197" t="str">
        <f>CalcH!$Q$23</f>
        <v>Uruguay</v>
      </c>
      <c r="F56" s="729" t="str">
        <f>CalcH!$R$23</f>
        <v/>
      </c>
      <c r="G56" s="200" t="str">
        <f>CalcH!$S$23</f>
        <v/>
      </c>
      <c r="I56" s="196">
        <f t="shared" si="0"/>
        <v>61</v>
      </c>
      <c r="J56" s="197" t="str">
        <f t="shared" si="780"/>
        <v>Saudi Arabia</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Saudi Arabia</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Saudi Arabia</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Saudi Arabia</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Saudi Arabia</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Saudi Arabia</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Saudi Arabia</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Saudi Arabia</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Saudi Arabia</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Saudi Arabia</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Saudi Arabia</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Saudi Arabia</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Saudi Arabia</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Saudi Arabia</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Saudi Arabia</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Saudi Arabia</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Saudi Arabia</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Saudi Arabia</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Saudi Arabia</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Saudi Arabia</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Saudi Arabia</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Saudi Arabia</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Saudi Arabia</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Saudi Arabia</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Saudi Arabia</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Saudi Arabia</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c r="B57" s="196">
        <f>INDEX(Groups!$C$7:$C$65,MATCH(C57,Groups!$D$7:$D$65,0))</f>
        <v>2</v>
      </c>
      <c r="C57" s="197" t="str">
        <f>CalcH!$P$24</f>
        <v>Spain</v>
      </c>
      <c r="D57" s="198">
        <f>INDEX(Groups!$C$7:$C$65,MATCH(E57,Groups!$D$7:$D$65,0))</f>
        <v>61</v>
      </c>
      <c r="E57" s="197" t="str">
        <f>CalcH!$Q$24</f>
        <v>Saudi Arabia</v>
      </c>
      <c r="F57" s="199" t="str">
        <f>CalcH!$R$24</f>
        <v/>
      </c>
      <c r="G57" s="200" t="str">
        <f>CalcH!$S$24</f>
        <v/>
      </c>
      <c r="I57" s="196">
        <f t="shared" si="0"/>
        <v>2</v>
      </c>
      <c r="J57" s="197" t="str">
        <f t="shared" si="780"/>
        <v>Spain</v>
      </c>
      <c r="K57" s="198">
        <f t="shared" si="26"/>
        <v>61</v>
      </c>
      <c r="L57" s="197" t="str">
        <f t="shared" si="781"/>
        <v>Saudi Arabia</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Spain</v>
      </c>
      <c r="X57" s="198">
        <f t="shared" si="29"/>
        <v>61</v>
      </c>
      <c r="Y57" s="197" t="str">
        <f t="shared" si="785"/>
        <v>Saudi Arabia</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Spain</v>
      </c>
      <c r="AK57" s="198">
        <f t="shared" si="32"/>
        <v>61</v>
      </c>
      <c r="AL57" s="197" t="str">
        <f t="shared" si="789"/>
        <v>Saudi Arabia</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Spain</v>
      </c>
      <c r="AX57" s="198">
        <f t="shared" si="35"/>
        <v>61</v>
      </c>
      <c r="AY57" s="197" t="str">
        <f t="shared" si="793"/>
        <v>Saudi Arabia</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Spain</v>
      </c>
      <c r="BK57" s="198">
        <f t="shared" si="38"/>
        <v>61</v>
      </c>
      <c r="BL57" s="197" t="str">
        <f t="shared" si="797"/>
        <v>Saudi Arabia</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Spain</v>
      </c>
      <c r="BX57" s="198">
        <f t="shared" si="41"/>
        <v>61</v>
      </c>
      <c r="BY57" s="197" t="str">
        <f t="shared" si="801"/>
        <v>Saudi Arabia</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Spain</v>
      </c>
      <c r="CK57" s="198">
        <f t="shared" si="44"/>
        <v>61</v>
      </c>
      <c r="CL57" s="197" t="str">
        <f t="shared" si="805"/>
        <v>Saudi Arabia</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Spain</v>
      </c>
      <c r="CX57" s="198">
        <f t="shared" si="47"/>
        <v>61</v>
      </c>
      <c r="CY57" s="197" t="str">
        <f t="shared" si="809"/>
        <v>Saudi Arabia</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Spain</v>
      </c>
      <c r="DK57" s="198">
        <f t="shared" si="50"/>
        <v>61</v>
      </c>
      <c r="DL57" s="197" t="str">
        <f t="shared" si="813"/>
        <v>Saudi Arabia</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Spain</v>
      </c>
      <c r="DX57" s="198">
        <f t="shared" si="53"/>
        <v>61</v>
      </c>
      <c r="DY57" s="197" t="str">
        <f t="shared" si="817"/>
        <v>Saudi Arabia</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Spain</v>
      </c>
      <c r="EK57" s="198">
        <f t="shared" si="56"/>
        <v>61</v>
      </c>
      <c r="EL57" s="197" t="str">
        <f t="shared" si="821"/>
        <v>Saudi Arabia</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Spain</v>
      </c>
      <c r="EX57" s="198">
        <f t="shared" si="59"/>
        <v>61</v>
      </c>
      <c r="EY57" s="197" t="str">
        <f t="shared" si="825"/>
        <v>Saudi Arabia</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Spain</v>
      </c>
      <c r="FK57" s="198">
        <f t="shared" si="62"/>
        <v>61</v>
      </c>
      <c r="FL57" s="197" t="str">
        <f t="shared" si="829"/>
        <v>Saudi Arabia</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Spain</v>
      </c>
      <c r="FX57" s="198">
        <f t="shared" si="65"/>
        <v>61</v>
      </c>
      <c r="FY57" s="197" t="str">
        <f t="shared" si="833"/>
        <v>Saudi Arabia</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Spain</v>
      </c>
      <c r="GK57" s="198">
        <f t="shared" si="68"/>
        <v>61</v>
      </c>
      <c r="GL57" s="197" t="str">
        <f t="shared" si="837"/>
        <v>Saudi Arabia</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Spain</v>
      </c>
      <c r="GX57" s="198">
        <f t="shared" si="71"/>
        <v>61</v>
      </c>
      <c r="GY57" s="197" t="str">
        <f t="shared" si="841"/>
        <v>Saudi Arabia</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Spain</v>
      </c>
      <c r="HK57" s="198">
        <f t="shared" si="74"/>
        <v>61</v>
      </c>
      <c r="HL57" s="197" t="str">
        <f t="shared" si="845"/>
        <v>Saudi Arabia</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Spain</v>
      </c>
      <c r="HX57" s="198">
        <f t="shared" si="77"/>
        <v>61</v>
      </c>
      <c r="HY57" s="197" t="str">
        <f t="shared" si="849"/>
        <v>Saudi Arabia</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Spain</v>
      </c>
      <c r="IK57" s="198">
        <f t="shared" si="80"/>
        <v>61</v>
      </c>
      <c r="IL57" s="197" t="str">
        <f t="shared" si="853"/>
        <v>Saudi Arabia</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Spain</v>
      </c>
      <c r="IX57" s="198">
        <f t="shared" si="83"/>
        <v>61</v>
      </c>
      <c r="IY57" s="197" t="str">
        <f t="shared" si="857"/>
        <v>Saudi Arabia</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Spain</v>
      </c>
      <c r="JK57" s="198">
        <f t="shared" si="86"/>
        <v>61</v>
      </c>
      <c r="JL57" s="197" t="str">
        <f t="shared" si="861"/>
        <v>Saudi Arabia</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Spain</v>
      </c>
      <c r="JX57" s="198">
        <f t="shared" si="89"/>
        <v>61</v>
      </c>
      <c r="JY57" s="197" t="str">
        <f t="shared" si="865"/>
        <v>Saudi Arabia</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Spain</v>
      </c>
      <c r="KK57" s="198">
        <f t="shared" si="92"/>
        <v>61</v>
      </c>
      <c r="KL57" s="197" t="str">
        <f t="shared" si="869"/>
        <v>Saudi Arabia</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Spain</v>
      </c>
      <c r="KX57" s="198">
        <f t="shared" si="95"/>
        <v>61</v>
      </c>
      <c r="KY57" s="197" t="str">
        <f t="shared" si="873"/>
        <v>Saudi Arabia</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Spain</v>
      </c>
      <c r="LK57" s="198">
        <f t="shared" si="98"/>
        <v>61</v>
      </c>
      <c r="LL57" s="197" t="str">
        <f t="shared" si="877"/>
        <v>Saudi Arabia</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Spain</v>
      </c>
      <c r="LX57" s="198">
        <f t="shared" si="101"/>
        <v>61</v>
      </c>
      <c r="LY57" s="197" t="str">
        <f t="shared" si="881"/>
        <v>Saudi Arabia</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c r="B58" s="196">
        <f>INDEX(Groups!$C$7:$C$65,MATCH(C58,Groups!$D$7:$D$65,0))</f>
        <v>17</v>
      </c>
      <c r="C58" s="197" t="str">
        <f>CalcH!$P$25</f>
        <v>Uruguay</v>
      </c>
      <c r="D58" s="198">
        <f>INDEX(Groups!$C$7:$C$65,MATCH(E58,Groups!$D$7:$D$65,0))</f>
        <v>69</v>
      </c>
      <c r="E58" s="197" t="str">
        <f>CalcH!$Q$25</f>
        <v>Cape Verde</v>
      </c>
      <c r="F58" s="199" t="str">
        <f>CalcH!$R$25</f>
        <v/>
      </c>
      <c r="G58" s="200" t="str">
        <f>CalcH!$S$25</f>
        <v/>
      </c>
      <c r="I58" s="196">
        <f t="shared" si="0"/>
        <v>17</v>
      </c>
      <c r="J58" s="197" t="str">
        <f t="shared" si="780"/>
        <v>Uruguay</v>
      </c>
      <c r="K58" s="198">
        <f t="shared" si="26"/>
        <v>69</v>
      </c>
      <c r="L58" s="197" t="str">
        <f t="shared" si="781"/>
        <v>Cape Verde</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Cape Verde</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Cape Verde</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Cape Verde</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Cape Verde</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Cape Verde</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Cape Verde</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Cape Verde</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Cape Verde</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Cape Verde</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Cape Verde</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Cape Verde</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Cape Verde</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Cape Verde</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Cape Verde</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Cape Verde</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Cape Verde</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Cape Verde</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Cape Verde</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Cape Verde</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Cape Verde</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Cape Verde</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Cape Verde</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Cape Verde</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Cape Verde</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Cape Verde</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c r="B59" s="196">
        <f>INDEX(Groups!$C$7:$C$65,MATCH(C59,Groups!$D$7:$D$65,0))</f>
        <v>69</v>
      </c>
      <c r="C59" s="197" t="str">
        <f>CalcH!$P$26</f>
        <v>Cape Verde</v>
      </c>
      <c r="D59" s="198">
        <f>INDEX(Groups!$C$7:$C$65,MATCH(E59,Groups!$D$7:$D$65,0))</f>
        <v>61</v>
      </c>
      <c r="E59" s="197" t="str">
        <f>CalcH!$Q$26</f>
        <v>Saudi Arabia</v>
      </c>
      <c r="F59" s="199" t="str">
        <f>CalcH!$R$26</f>
        <v/>
      </c>
      <c r="G59" s="200" t="str">
        <f>CalcH!$S$26</f>
        <v/>
      </c>
      <c r="I59" s="196">
        <f t="shared" si="0"/>
        <v>69</v>
      </c>
      <c r="J59" s="197" t="str">
        <f t="shared" si="780"/>
        <v>Cape Verde</v>
      </c>
      <c r="K59" s="198">
        <f t="shared" si="26"/>
        <v>61</v>
      </c>
      <c r="L59" s="197" t="str">
        <f t="shared" si="781"/>
        <v>Saudi Arabia</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Cape Verde</v>
      </c>
      <c r="X59" s="198">
        <f t="shared" si="29"/>
        <v>61</v>
      </c>
      <c r="Y59" s="197" t="str">
        <f t="shared" si="785"/>
        <v>Saudi Arabia</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Cape Verde</v>
      </c>
      <c r="AK59" s="198">
        <f t="shared" si="32"/>
        <v>61</v>
      </c>
      <c r="AL59" s="197" t="str">
        <f t="shared" si="789"/>
        <v>Saudi Arabia</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Cape Verde</v>
      </c>
      <c r="AX59" s="198">
        <f t="shared" si="35"/>
        <v>61</v>
      </c>
      <c r="AY59" s="197" t="str">
        <f t="shared" si="793"/>
        <v>Saudi Arabia</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Cape Verde</v>
      </c>
      <c r="BK59" s="198">
        <f t="shared" si="38"/>
        <v>61</v>
      </c>
      <c r="BL59" s="197" t="str">
        <f t="shared" si="797"/>
        <v>Saudi Arabia</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Cape Verde</v>
      </c>
      <c r="BX59" s="198">
        <f t="shared" si="41"/>
        <v>61</v>
      </c>
      <c r="BY59" s="197" t="str">
        <f t="shared" si="801"/>
        <v>Saudi Arabia</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Cape Verde</v>
      </c>
      <c r="CK59" s="198">
        <f t="shared" si="44"/>
        <v>61</v>
      </c>
      <c r="CL59" s="197" t="str">
        <f t="shared" si="805"/>
        <v>Saudi Arabia</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Cape Verde</v>
      </c>
      <c r="CX59" s="198">
        <f t="shared" si="47"/>
        <v>61</v>
      </c>
      <c r="CY59" s="197" t="str">
        <f t="shared" si="809"/>
        <v>Saudi Arabia</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Cape Verde</v>
      </c>
      <c r="DK59" s="198">
        <f t="shared" si="50"/>
        <v>61</v>
      </c>
      <c r="DL59" s="197" t="str">
        <f t="shared" si="813"/>
        <v>Saudi Arabia</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Cape Verde</v>
      </c>
      <c r="DX59" s="198">
        <f t="shared" si="53"/>
        <v>61</v>
      </c>
      <c r="DY59" s="197" t="str">
        <f t="shared" si="817"/>
        <v>Saudi Arabia</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Cape Verde</v>
      </c>
      <c r="EK59" s="198">
        <f t="shared" si="56"/>
        <v>61</v>
      </c>
      <c r="EL59" s="197" t="str">
        <f t="shared" si="821"/>
        <v>Saudi Arabia</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Cape Verde</v>
      </c>
      <c r="EX59" s="198">
        <f t="shared" si="59"/>
        <v>61</v>
      </c>
      <c r="EY59" s="197" t="str">
        <f t="shared" si="825"/>
        <v>Saudi Arabia</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Cape Verde</v>
      </c>
      <c r="FK59" s="198">
        <f t="shared" si="62"/>
        <v>61</v>
      </c>
      <c r="FL59" s="197" t="str">
        <f t="shared" si="829"/>
        <v>Saudi Arabia</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Cape Verde</v>
      </c>
      <c r="FX59" s="198">
        <f t="shared" si="65"/>
        <v>61</v>
      </c>
      <c r="FY59" s="197" t="str">
        <f t="shared" si="833"/>
        <v>Saudi Arabia</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Cape Verde</v>
      </c>
      <c r="GK59" s="198">
        <f t="shared" si="68"/>
        <v>61</v>
      </c>
      <c r="GL59" s="197" t="str">
        <f t="shared" si="837"/>
        <v>Saudi Arabia</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Cape Verde</v>
      </c>
      <c r="GX59" s="198">
        <f t="shared" si="71"/>
        <v>61</v>
      </c>
      <c r="GY59" s="197" t="str">
        <f t="shared" si="841"/>
        <v>Saudi Arabia</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Cape Verde</v>
      </c>
      <c r="HK59" s="198">
        <f t="shared" si="74"/>
        <v>61</v>
      </c>
      <c r="HL59" s="197" t="str">
        <f t="shared" si="845"/>
        <v>Saudi Arabia</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Cape Verde</v>
      </c>
      <c r="HX59" s="198">
        <f t="shared" si="77"/>
        <v>61</v>
      </c>
      <c r="HY59" s="197" t="str">
        <f t="shared" si="849"/>
        <v>Saudi Arabia</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Cape Verde</v>
      </c>
      <c r="IK59" s="198">
        <f t="shared" si="80"/>
        <v>61</v>
      </c>
      <c r="IL59" s="197" t="str">
        <f t="shared" si="853"/>
        <v>Saudi Arabia</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Cape Verde</v>
      </c>
      <c r="IX59" s="198">
        <f t="shared" si="83"/>
        <v>61</v>
      </c>
      <c r="IY59" s="197" t="str">
        <f t="shared" si="857"/>
        <v>Saudi Arabia</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Cape Verde</v>
      </c>
      <c r="JK59" s="198">
        <f t="shared" si="86"/>
        <v>61</v>
      </c>
      <c r="JL59" s="197" t="str">
        <f t="shared" si="861"/>
        <v>Saudi Arabia</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Cape Verde</v>
      </c>
      <c r="JX59" s="198">
        <f t="shared" si="89"/>
        <v>61</v>
      </c>
      <c r="JY59" s="197" t="str">
        <f t="shared" si="865"/>
        <v>Saudi Arabia</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Cape Verde</v>
      </c>
      <c r="KK59" s="198">
        <f t="shared" si="92"/>
        <v>61</v>
      </c>
      <c r="KL59" s="197" t="str">
        <f t="shared" si="869"/>
        <v>Saudi Arabia</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Cape Verde</v>
      </c>
      <c r="KX59" s="198">
        <f t="shared" si="95"/>
        <v>61</v>
      </c>
      <c r="KY59" s="197" t="str">
        <f t="shared" si="873"/>
        <v>Saudi Arabia</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Cape Verde</v>
      </c>
      <c r="LK59" s="198">
        <f t="shared" si="98"/>
        <v>61</v>
      </c>
      <c r="LL59" s="197" t="str">
        <f t="shared" si="877"/>
        <v>Saudi Arabia</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Cape Verde</v>
      </c>
      <c r="LX59" s="198">
        <f t="shared" si="101"/>
        <v>61</v>
      </c>
      <c r="LY59" s="197" t="str">
        <f t="shared" si="881"/>
        <v>Saudi Arabia</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c r="B60" s="196">
        <f>INDEX(Groups!$C$7:$C$65,MATCH(C60,Groups!$D$7:$D$65,0))</f>
        <v>17</v>
      </c>
      <c r="C60" s="197" t="str">
        <f>CalcH!$P$27</f>
        <v>Uruguay</v>
      </c>
      <c r="D60" s="198">
        <f>INDEX(Groups!$C$7:$C$65,MATCH(E60,Groups!$D$7:$D$65,0))</f>
        <v>2</v>
      </c>
      <c r="E60" s="197" t="str">
        <f>CalcH!$Q$27</f>
        <v>Spain</v>
      </c>
      <c r="F60" s="199" t="str">
        <f>CalcH!$R$27</f>
        <v/>
      </c>
      <c r="G60" s="200" t="str">
        <f>CalcH!$S$27</f>
        <v/>
      </c>
      <c r="I60" s="196">
        <f t="shared" si="0"/>
        <v>17</v>
      </c>
      <c r="J60" s="197" t="str">
        <f t="shared" si="780"/>
        <v>Uruguay</v>
      </c>
      <c r="K60" s="198">
        <f t="shared" si="26"/>
        <v>2</v>
      </c>
      <c r="L60" s="197" t="str">
        <f t="shared" si="781"/>
        <v>Spain</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Spain</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Spain</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Spain</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Spain</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Spain</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Spain</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Spain</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Spain</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Spain</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Spain</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Spain</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Spain</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Spain</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Spain</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Spain</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Spain</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Spain</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Spain</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Spain</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Spain</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Spain</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Spain</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Spain</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Spain</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Spain</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c r="B61" s="205" t="str">
        <f>Language!$E$130&amp;" I"</f>
        <v>Group I</v>
      </c>
      <c r="C61" s="206"/>
      <c r="D61" s="211"/>
      <c r="E61" s="208"/>
      <c r="F61" s="212"/>
      <c r="G61" s="213"/>
      <c r="I61" s="205" t="str">
        <f t="shared" si="0"/>
        <v>Group I</v>
      </c>
      <c r="J61" s="207"/>
      <c r="K61" s="211"/>
      <c r="L61" s="208"/>
      <c r="M61" s="236"/>
      <c r="N61" s="237"/>
      <c r="O61" s="209"/>
      <c r="P61" s="220"/>
      <c r="Q61" s="220"/>
      <c r="R61" s="208"/>
      <c r="S61" s="208"/>
      <c r="T61" s="221"/>
      <c r="V61" s="205" t="str">
        <f t="shared" si="1"/>
        <v>Group I</v>
      </c>
      <c r="W61" s="207"/>
      <c r="X61" s="211"/>
      <c r="Y61" s="208"/>
      <c r="Z61" s="236"/>
      <c r="AA61" s="237"/>
      <c r="AB61" s="209"/>
      <c r="AC61" s="220"/>
      <c r="AD61" s="220"/>
      <c r="AE61" s="208"/>
      <c r="AF61" s="208"/>
      <c r="AG61" s="221"/>
      <c r="AI61" s="205" t="str">
        <f t="shared" si="2"/>
        <v>Group I</v>
      </c>
      <c r="AJ61" s="207"/>
      <c r="AK61" s="211"/>
      <c r="AL61" s="208"/>
      <c r="AM61" s="236"/>
      <c r="AN61" s="237"/>
      <c r="AO61" s="209"/>
      <c r="AP61" s="220"/>
      <c r="AQ61" s="220"/>
      <c r="AR61" s="208"/>
      <c r="AS61" s="208"/>
      <c r="AT61" s="221"/>
      <c r="AV61" s="205" t="str">
        <f t="shared" si="3"/>
        <v>Group I</v>
      </c>
      <c r="AW61" s="207"/>
      <c r="AX61" s="211"/>
      <c r="AY61" s="208"/>
      <c r="AZ61" s="236"/>
      <c r="BA61" s="237"/>
      <c r="BB61" s="209"/>
      <c r="BC61" s="220"/>
      <c r="BD61" s="220"/>
      <c r="BE61" s="208"/>
      <c r="BF61" s="208"/>
      <c r="BG61" s="221"/>
      <c r="BI61" s="205" t="str">
        <f t="shared" si="4"/>
        <v>Group I</v>
      </c>
      <c r="BJ61" s="207"/>
      <c r="BK61" s="211"/>
      <c r="BL61" s="208"/>
      <c r="BM61" s="236"/>
      <c r="BN61" s="237"/>
      <c r="BO61" s="209"/>
      <c r="BP61" s="220"/>
      <c r="BQ61" s="220"/>
      <c r="BR61" s="208"/>
      <c r="BS61" s="208"/>
      <c r="BT61" s="221"/>
      <c r="BV61" s="205" t="str">
        <f t="shared" si="5"/>
        <v>Group I</v>
      </c>
      <c r="BW61" s="207"/>
      <c r="BX61" s="211"/>
      <c r="BY61" s="208"/>
      <c r="BZ61" s="236"/>
      <c r="CA61" s="237"/>
      <c r="CB61" s="209"/>
      <c r="CC61" s="220"/>
      <c r="CD61" s="220"/>
      <c r="CE61" s="208"/>
      <c r="CF61" s="208"/>
      <c r="CG61" s="221"/>
      <c r="CI61" s="205" t="str">
        <f t="shared" si="6"/>
        <v>Group I</v>
      </c>
      <c r="CJ61" s="207"/>
      <c r="CK61" s="211"/>
      <c r="CL61" s="208"/>
      <c r="CM61" s="236"/>
      <c r="CN61" s="237"/>
      <c r="CO61" s="209"/>
      <c r="CP61" s="220"/>
      <c r="CQ61" s="220"/>
      <c r="CR61" s="208"/>
      <c r="CS61" s="208"/>
      <c r="CT61" s="221"/>
      <c r="CV61" s="205" t="str">
        <f t="shared" si="7"/>
        <v>Group I</v>
      </c>
      <c r="CW61" s="207"/>
      <c r="CX61" s="211"/>
      <c r="CY61" s="208"/>
      <c r="CZ61" s="236"/>
      <c r="DA61" s="237"/>
      <c r="DB61" s="209"/>
      <c r="DC61" s="220"/>
      <c r="DD61" s="220"/>
      <c r="DE61" s="208"/>
      <c r="DF61" s="208"/>
      <c r="DG61" s="221"/>
      <c r="DI61" s="205" t="str">
        <f t="shared" si="8"/>
        <v>Group I</v>
      </c>
      <c r="DJ61" s="207"/>
      <c r="DK61" s="211"/>
      <c r="DL61" s="208"/>
      <c r="DM61" s="236"/>
      <c r="DN61" s="237"/>
      <c r="DO61" s="209"/>
      <c r="DP61" s="220"/>
      <c r="DQ61" s="220"/>
      <c r="DR61" s="208"/>
      <c r="DS61" s="208"/>
      <c r="DT61" s="221"/>
      <c r="DV61" s="205" t="str">
        <f t="shared" si="9"/>
        <v>Group I</v>
      </c>
      <c r="DW61" s="207"/>
      <c r="DX61" s="211"/>
      <c r="DY61" s="208"/>
      <c r="DZ61" s="236"/>
      <c r="EA61" s="237"/>
      <c r="EB61" s="209"/>
      <c r="EC61" s="220"/>
      <c r="ED61" s="220"/>
      <c r="EE61" s="208"/>
      <c r="EF61" s="208"/>
      <c r="EG61" s="221"/>
      <c r="EI61" s="205" t="str">
        <f t="shared" si="10"/>
        <v>Group I</v>
      </c>
      <c r="EJ61" s="207"/>
      <c r="EK61" s="211"/>
      <c r="EL61" s="208"/>
      <c r="EM61" s="236"/>
      <c r="EN61" s="237"/>
      <c r="EO61" s="209"/>
      <c r="EP61" s="220"/>
      <c r="EQ61" s="220"/>
      <c r="ER61" s="208"/>
      <c r="ES61" s="208"/>
      <c r="ET61" s="221"/>
      <c r="EV61" s="205" t="str">
        <f t="shared" si="11"/>
        <v>Group I</v>
      </c>
      <c r="EW61" s="207"/>
      <c r="EX61" s="211"/>
      <c r="EY61" s="208"/>
      <c r="EZ61" s="236"/>
      <c r="FA61" s="237"/>
      <c r="FB61" s="209"/>
      <c r="FC61" s="220"/>
      <c r="FD61" s="220"/>
      <c r="FE61" s="208"/>
      <c r="FF61" s="208"/>
      <c r="FG61" s="221"/>
      <c r="FI61" s="205" t="str">
        <f t="shared" si="12"/>
        <v>Group I</v>
      </c>
      <c r="FJ61" s="207"/>
      <c r="FK61" s="211"/>
      <c r="FL61" s="208"/>
      <c r="FM61" s="236"/>
      <c r="FN61" s="237"/>
      <c r="FO61" s="209"/>
      <c r="FP61" s="220"/>
      <c r="FQ61" s="220"/>
      <c r="FR61" s="208"/>
      <c r="FS61" s="208"/>
      <c r="FT61" s="221"/>
      <c r="FV61" s="205" t="str">
        <f t="shared" si="13"/>
        <v>Group I</v>
      </c>
      <c r="FW61" s="207"/>
      <c r="FX61" s="211"/>
      <c r="FY61" s="208"/>
      <c r="FZ61" s="236"/>
      <c r="GA61" s="237"/>
      <c r="GB61" s="209"/>
      <c r="GC61" s="220"/>
      <c r="GD61" s="220"/>
      <c r="GE61" s="208"/>
      <c r="GF61" s="208"/>
      <c r="GG61" s="221"/>
      <c r="GI61" s="205" t="str">
        <f t="shared" si="14"/>
        <v>Group I</v>
      </c>
      <c r="GJ61" s="207"/>
      <c r="GK61" s="211"/>
      <c r="GL61" s="208"/>
      <c r="GM61" s="236"/>
      <c r="GN61" s="237"/>
      <c r="GO61" s="209"/>
      <c r="GP61" s="220"/>
      <c r="GQ61" s="220"/>
      <c r="GR61" s="208"/>
      <c r="GS61" s="208"/>
      <c r="GT61" s="221"/>
      <c r="GV61" s="205" t="str">
        <f t="shared" si="15"/>
        <v>Group I</v>
      </c>
      <c r="GW61" s="207"/>
      <c r="GX61" s="211"/>
      <c r="GY61" s="208"/>
      <c r="GZ61" s="236"/>
      <c r="HA61" s="237"/>
      <c r="HB61" s="209"/>
      <c r="HC61" s="220"/>
      <c r="HD61" s="220"/>
      <c r="HE61" s="208"/>
      <c r="HF61" s="208"/>
      <c r="HG61" s="221"/>
      <c r="HI61" s="205" t="str">
        <f t="shared" si="16"/>
        <v>Group I</v>
      </c>
      <c r="HJ61" s="207"/>
      <c r="HK61" s="211"/>
      <c r="HL61" s="208"/>
      <c r="HM61" s="236"/>
      <c r="HN61" s="237"/>
      <c r="HO61" s="209"/>
      <c r="HP61" s="220"/>
      <c r="HQ61" s="220"/>
      <c r="HR61" s="208"/>
      <c r="HS61" s="208"/>
      <c r="HT61" s="221"/>
      <c r="HV61" s="205" t="str">
        <f t="shared" si="17"/>
        <v>Group I</v>
      </c>
      <c r="HW61" s="207"/>
      <c r="HX61" s="211"/>
      <c r="HY61" s="208"/>
      <c r="HZ61" s="236"/>
      <c r="IA61" s="237"/>
      <c r="IB61" s="209"/>
      <c r="IC61" s="220"/>
      <c r="ID61" s="220"/>
      <c r="IE61" s="208"/>
      <c r="IF61" s="208"/>
      <c r="IG61" s="221"/>
      <c r="II61" s="205" t="str">
        <f t="shared" si="18"/>
        <v>Group I</v>
      </c>
      <c r="IJ61" s="207"/>
      <c r="IK61" s="211"/>
      <c r="IL61" s="208"/>
      <c r="IM61" s="236"/>
      <c r="IN61" s="237"/>
      <c r="IO61" s="209"/>
      <c r="IP61" s="220"/>
      <c r="IQ61" s="220"/>
      <c r="IR61" s="208"/>
      <c r="IS61" s="208"/>
      <c r="IT61" s="221"/>
      <c r="IV61" s="205" t="str">
        <f t="shared" si="19"/>
        <v>Group I</v>
      </c>
      <c r="IW61" s="207"/>
      <c r="IX61" s="211"/>
      <c r="IY61" s="208"/>
      <c r="IZ61" s="236"/>
      <c r="JA61" s="237"/>
      <c r="JB61" s="209"/>
      <c r="JC61" s="220"/>
      <c r="JD61" s="220"/>
      <c r="JE61" s="208"/>
      <c r="JF61" s="208"/>
      <c r="JG61" s="221"/>
      <c r="JI61" s="205" t="str">
        <f t="shared" si="20"/>
        <v>Group I</v>
      </c>
      <c r="JJ61" s="207"/>
      <c r="JK61" s="211"/>
      <c r="JL61" s="208"/>
      <c r="JM61" s="236"/>
      <c r="JN61" s="237"/>
      <c r="JO61" s="209"/>
      <c r="JP61" s="220"/>
      <c r="JQ61" s="220"/>
      <c r="JR61" s="208"/>
      <c r="JS61" s="208"/>
      <c r="JT61" s="221"/>
      <c r="JV61" s="205" t="str">
        <f t="shared" si="21"/>
        <v>Group I</v>
      </c>
      <c r="JW61" s="207"/>
      <c r="JX61" s="211"/>
      <c r="JY61" s="208"/>
      <c r="JZ61" s="236"/>
      <c r="KA61" s="237"/>
      <c r="KB61" s="209"/>
      <c r="KC61" s="220"/>
      <c r="KD61" s="220"/>
      <c r="KE61" s="208"/>
      <c r="KF61" s="208"/>
      <c r="KG61" s="221"/>
      <c r="KI61" s="205" t="str">
        <f t="shared" si="22"/>
        <v>Group I</v>
      </c>
      <c r="KJ61" s="207"/>
      <c r="KK61" s="211"/>
      <c r="KL61" s="208"/>
      <c r="KM61" s="236"/>
      <c r="KN61" s="237"/>
      <c r="KO61" s="209"/>
      <c r="KP61" s="220"/>
      <c r="KQ61" s="220"/>
      <c r="KR61" s="208"/>
      <c r="KS61" s="208"/>
      <c r="KT61" s="221"/>
      <c r="KV61" s="205" t="str">
        <f t="shared" si="23"/>
        <v>Group I</v>
      </c>
      <c r="KW61" s="207"/>
      <c r="KX61" s="211"/>
      <c r="KY61" s="208"/>
      <c r="KZ61" s="236"/>
      <c r="LA61" s="237"/>
      <c r="LB61" s="209"/>
      <c r="LC61" s="220"/>
      <c r="LD61" s="220"/>
      <c r="LE61" s="208"/>
      <c r="LF61" s="208"/>
      <c r="LG61" s="221"/>
      <c r="LI61" s="205" t="str">
        <f t="shared" si="24"/>
        <v>Group I</v>
      </c>
      <c r="LJ61" s="207"/>
      <c r="LK61" s="211"/>
      <c r="LL61" s="208"/>
      <c r="LM61" s="236"/>
      <c r="LN61" s="237"/>
      <c r="LO61" s="209"/>
      <c r="LP61" s="220"/>
      <c r="LQ61" s="220"/>
      <c r="LR61" s="208"/>
      <c r="LS61" s="208"/>
      <c r="LT61" s="221"/>
      <c r="LV61" s="205" t="str">
        <f t="shared" si="25"/>
        <v>Group I</v>
      </c>
      <c r="LW61" s="207"/>
      <c r="LX61" s="211"/>
      <c r="LY61" s="208"/>
      <c r="LZ61" s="236"/>
      <c r="MA61" s="237"/>
      <c r="MB61" s="209"/>
      <c r="MC61" s="220"/>
      <c r="MD61" s="220"/>
      <c r="ME61" s="208"/>
      <c r="MF61" s="208"/>
      <c r="MG61" s="221"/>
    </row>
    <row r="62" spans="2:345">
      <c r="B62" s="196">
        <f>INDEX(Groups!$C$7:$C$65,MATCH(C62,Groups!$D$7:$D$65,0))</f>
        <v>1</v>
      </c>
      <c r="C62" s="197" t="str">
        <f>CalcI!$P$22</f>
        <v>France</v>
      </c>
      <c r="D62" s="198">
        <f>INDEX(Groups!$C$7:$C$65,MATCH(E62,Groups!$D$7:$D$65,0))</f>
        <v>14</v>
      </c>
      <c r="E62" s="197" t="str">
        <f>CalcI!$Q$22</f>
        <v>Senegal</v>
      </c>
      <c r="F62" s="199" t="str">
        <f>CalcI!$R$22</f>
        <v/>
      </c>
      <c r="G62" s="200" t="str">
        <f>CalcI!$S$22</f>
        <v/>
      </c>
      <c r="I62" s="196">
        <f t="shared" si="0"/>
        <v>1</v>
      </c>
      <c r="J62" s="197" t="str">
        <f t="shared" ref="J62:J67" si="884">$C62</f>
        <v>France</v>
      </c>
      <c r="K62" s="198">
        <f t="shared" si="26"/>
        <v>14</v>
      </c>
      <c r="L62" s="197" t="str">
        <f t="shared" ref="L62:L67" si="885">$E62</f>
        <v>Senegal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Senegal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Senegal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Senegal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Senegal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Senegal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Senegal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Senegal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Senegal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Senegal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Senegal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Senegal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Senegal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Senegal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Senegal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Senegal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Senegal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Senegal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Senegal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Senegal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Senegal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Senegal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Senegal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Senegal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Senegal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Senegal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c r="B63" s="196">
        <f>INDEX(Groups!$C$7:$C$65,MATCH(C63,Groups!$D$7:$D$65,0))</f>
        <v>57</v>
      </c>
      <c r="C63" s="197" t="str">
        <f>CalcI!$P$23</f>
        <v>Iraq</v>
      </c>
      <c r="D63" s="198">
        <f>INDEX(Groups!$C$7:$C$65,MATCH(E63,Groups!$D$7:$D$65,0))</f>
        <v>31</v>
      </c>
      <c r="E63" s="197" t="str">
        <f>CalcI!$Q$23</f>
        <v>Norway</v>
      </c>
      <c r="F63" s="729" t="str">
        <f>CalcI!$R$23</f>
        <v/>
      </c>
      <c r="G63" s="200" t="str">
        <f>CalcI!$S$23</f>
        <v/>
      </c>
      <c r="I63" s="196">
        <f t="shared" si="0"/>
        <v>57</v>
      </c>
      <c r="J63" s="197" t="str">
        <f t="shared" si="884"/>
        <v>Iraq</v>
      </c>
      <c r="K63" s="198">
        <f t="shared" si="26"/>
        <v>31</v>
      </c>
      <c r="L63" s="197" t="str">
        <f t="shared" si="885"/>
        <v>Norway</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Iraq</v>
      </c>
      <c r="X63" s="198">
        <f t="shared" si="29"/>
        <v>31</v>
      </c>
      <c r="Y63" s="197" t="str">
        <f t="shared" si="889"/>
        <v>Norway</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Iraq</v>
      </c>
      <c r="AK63" s="198">
        <f t="shared" si="32"/>
        <v>31</v>
      </c>
      <c r="AL63" s="197" t="str">
        <f t="shared" si="893"/>
        <v>Norway</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Iraq</v>
      </c>
      <c r="AX63" s="198">
        <f t="shared" si="35"/>
        <v>31</v>
      </c>
      <c r="AY63" s="197" t="str">
        <f t="shared" si="897"/>
        <v>Norway</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Iraq</v>
      </c>
      <c r="BK63" s="198">
        <f t="shared" si="38"/>
        <v>31</v>
      </c>
      <c r="BL63" s="197" t="str">
        <f t="shared" si="901"/>
        <v>Norway</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Iraq</v>
      </c>
      <c r="BX63" s="198">
        <f t="shared" si="41"/>
        <v>31</v>
      </c>
      <c r="BY63" s="197" t="str">
        <f t="shared" si="905"/>
        <v>Norway</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Iraq</v>
      </c>
      <c r="CK63" s="198">
        <f t="shared" si="44"/>
        <v>31</v>
      </c>
      <c r="CL63" s="197" t="str">
        <f t="shared" si="909"/>
        <v>Norway</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Iraq</v>
      </c>
      <c r="CX63" s="198">
        <f t="shared" si="47"/>
        <v>31</v>
      </c>
      <c r="CY63" s="197" t="str">
        <f t="shared" si="913"/>
        <v>Norway</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Iraq</v>
      </c>
      <c r="DK63" s="198">
        <f t="shared" si="50"/>
        <v>31</v>
      </c>
      <c r="DL63" s="197" t="str">
        <f t="shared" si="917"/>
        <v>Norway</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Iraq</v>
      </c>
      <c r="DX63" s="198">
        <f t="shared" si="53"/>
        <v>31</v>
      </c>
      <c r="DY63" s="197" t="str">
        <f t="shared" si="921"/>
        <v>Norway</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Iraq</v>
      </c>
      <c r="EK63" s="198">
        <f t="shared" si="56"/>
        <v>31</v>
      </c>
      <c r="EL63" s="197" t="str">
        <f t="shared" si="925"/>
        <v>Norway</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Iraq</v>
      </c>
      <c r="EX63" s="198">
        <f t="shared" si="59"/>
        <v>31</v>
      </c>
      <c r="EY63" s="197" t="str">
        <f t="shared" si="929"/>
        <v>Norway</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Iraq</v>
      </c>
      <c r="FK63" s="198">
        <f t="shared" si="62"/>
        <v>31</v>
      </c>
      <c r="FL63" s="197" t="str">
        <f t="shared" si="933"/>
        <v>Norway</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Iraq</v>
      </c>
      <c r="FX63" s="198">
        <f t="shared" si="65"/>
        <v>31</v>
      </c>
      <c r="FY63" s="197" t="str">
        <f t="shared" si="937"/>
        <v>Norway</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Iraq</v>
      </c>
      <c r="GK63" s="198">
        <f t="shared" si="68"/>
        <v>31</v>
      </c>
      <c r="GL63" s="197" t="str">
        <f t="shared" si="941"/>
        <v>Norway</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Iraq</v>
      </c>
      <c r="GX63" s="198">
        <f t="shared" si="71"/>
        <v>31</v>
      </c>
      <c r="GY63" s="197" t="str">
        <f t="shared" si="945"/>
        <v>Norway</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Iraq</v>
      </c>
      <c r="HK63" s="198">
        <f t="shared" si="74"/>
        <v>31</v>
      </c>
      <c r="HL63" s="197" t="str">
        <f t="shared" si="949"/>
        <v>Norway</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Iraq</v>
      </c>
      <c r="HX63" s="198">
        <f t="shared" si="77"/>
        <v>31</v>
      </c>
      <c r="HY63" s="197" t="str">
        <f t="shared" si="953"/>
        <v>Norway</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Iraq</v>
      </c>
      <c r="IK63" s="198">
        <f t="shared" si="80"/>
        <v>31</v>
      </c>
      <c r="IL63" s="197" t="str">
        <f t="shared" si="957"/>
        <v>Norway</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Iraq</v>
      </c>
      <c r="IX63" s="198">
        <f t="shared" si="83"/>
        <v>31</v>
      </c>
      <c r="IY63" s="197" t="str">
        <f t="shared" si="961"/>
        <v>Norway</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Iraq</v>
      </c>
      <c r="JK63" s="198">
        <f t="shared" si="86"/>
        <v>31</v>
      </c>
      <c r="JL63" s="197" t="str">
        <f t="shared" si="965"/>
        <v>Norway</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Iraq</v>
      </c>
      <c r="JX63" s="198">
        <f t="shared" si="89"/>
        <v>31</v>
      </c>
      <c r="JY63" s="197" t="str">
        <f t="shared" si="969"/>
        <v>Norway</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Iraq</v>
      </c>
      <c r="KK63" s="198">
        <f t="shared" si="92"/>
        <v>31</v>
      </c>
      <c r="KL63" s="197" t="str">
        <f t="shared" si="973"/>
        <v>Norway</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Iraq</v>
      </c>
      <c r="KX63" s="198">
        <f t="shared" si="95"/>
        <v>31</v>
      </c>
      <c r="KY63" s="197" t="str">
        <f t="shared" si="977"/>
        <v>Norway</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Iraq</v>
      </c>
      <c r="LK63" s="198">
        <f t="shared" si="98"/>
        <v>31</v>
      </c>
      <c r="LL63" s="197" t="str">
        <f t="shared" si="981"/>
        <v>Norway</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Iraq</v>
      </c>
      <c r="LX63" s="198">
        <f t="shared" si="101"/>
        <v>31</v>
      </c>
      <c r="LY63" s="197" t="str">
        <f t="shared" si="985"/>
        <v>Norway</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c r="B64" s="196">
        <f>INDEX(Groups!$C$7:$C$65,MATCH(C64,Groups!$D$7:$D$65,0))</f>
        <v>1</v>
      </c>
      <c r="C64" s="197" t="str">
        <f>CalcI!$P$24</f>
        <v>France</v>
      </c>
      <c r="D64" s="198">
        <f>INDEX(Groups!$C$7:$C$65,MATCH(E64,Groups!$D$7:$D$65,0))</f>
        <v>57</v>
      </c>
      <c r="E64" s="197" t="str">
        <f>CalcI!$Q$24</f>
        <v>Iraq</v>
      </c>
      <c r="F64" s="199" t="str">
        <f>CalcI!$R$24</f>
        <v/>
      </c>
      <c r="G64" s="200" t="str">
        <f>CalcI!$S$24</f>
        <v/>
      </c>
      <c r="I64" s="196">
        <f t="shared" si="0"/>
        <v>1</v>
      </c>
      <c r="J64" s="197" t="str">
        <f t="shared" si="884"/>
        <v>France</v>
      </c>
      <c r="K64" s="198">
        <f t="shared" si="26"/>
        <v>57</v>
      </c>
      <c r="L64" s="197" t="str">
        <f t="shared" si="885"/>
        <v>Iraq</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Iraq</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Iraq</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Iraq</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Iraq</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Iraq</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Iraq</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Iraq</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Iraq</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Iraq</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Iraq</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Iraq</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Iraq</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Iraq</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Iraq</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Iraq</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Iraq</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Iraq</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Iraq</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Iraq</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Iraq</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Iraq</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Iraq</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Iraq</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Iraq</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Iraq</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c r="B65" s="196">
        <f>INDEX(Groups!$C$7:$C$65,MATCH(C65,Groups!$D$7:$D$65,0))</f>
        <v>31</v>
      </c>
      <c r="C65" s="197" t="str">
        <f>CalcI!$P$25</f>
        <v>Norway</v>
      </c>
      <c r="D65" s="198">
        <f>INDEX(Groups!$C$7:$C$65,MATCH(E65,Groups!$D$7:$D$65,0))</f>
        <v>14</v>
      </c>
      <c r="E65" s="197" t="str">
        <f>CalcI!$Q$25</f>
        <v>Senegal</v>
      </c>
      <c r="F65" s="199" t="str">
        <f>CalcI!$R$25</f>
        <v/>
      </c>
      <c r="G65" s="200" t="str">
        <f>CalcI!$S$25</f>
        <v/>
      </c>
      <c r="I65" s="196">
        <f t="shared" si="0"/>
        <v>31</v>
      </c>
      <c r="J65" s="197" t="str">
        <f t="shared" si="884"/>
        <v>Norway</v>
      </c>
      <c r="K65" s="198">
        <f t="shared" si="26"/>
        <v>14</v>
      </c>
      <c r="L65" s="197" t="str">
        <f t="shared" si="885"/>
        <v>Senegal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Norway</v>
      </c>
      <c r="X65" s="198">
        <f t="shared" si="29"/>
        <v>14</v>
      </c>
      <c r="Y65" s="197" t="str">
        <f t="shared" si="889"/>
        <v>Senegal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Norway</v>
      </c>
      <c r="AK65" s="198">
        <f t="shared" si="32"/>
        <v>14</v>
      </c>
      <c r="AL65" s="197" t="str">
        <f t="shared" si="893"/>
        <v>Senegal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Norway</v>
      </c>
      <c r="AX65" s="198">
        <f t="shared" si="35"/>
        <v>14</v>
      </c>
      <c r="AY65" s="197" t="str">
        <f t="shared" si="897"/>
        <v>Senegal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Norway</v>
      </c>
      <c r="BK65" s="198">
        <f t="shared" si="38"/>
        <v>14</v>
      </c>
      <c r="BL65" s="197" t="str">
        <f t="shared" si="901"/>
        <v>Senegal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Norway</v>
      </c>
      <c r="BX65" s="198">
        <f t="shared" si="41"/>
        <v>14</v>
      </c>
      <c r="BY65" s="197" t="str">
        <f t="shared" si="905"/>
        <v>Senegal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Norway</v>
      </c>
      <c r="CK65" s="198">
        <f t="shared" si="44"/>
        <v>14</v>
      </c>
      <c r="CL65" s="197" t="str">
        <f t="shared" si="909"/>
        <v>Senegal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Norway</v>
      </c>
      <c r="CX65" s="198">
        <f t="shared" si="47"/>
        <v>14</v>
      </c>
      <c r="CY65" s="197" t="str">
        <f t="shared" si="913"/>
        <v>Senegal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Norway</v>
      </c>
      <c r="DK65" s="198">
        <f t="shared" si="50"/>
        <v>14</v>
      </c>
      <c r="DL65" s="197" t="str">
        <f t="shared" si="917"/>
        <v>Senegal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Norway</v>
      </c>
      <c r="DX65" s="198">
        <f t="shared" si="53"/>
        <v>14</v>
      </c>
      <c r="DY65" s="197" t="str">
        <f t="shared" si="921"/>
        <v>Senegal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Norway</v>
      </c>
      <c r="EK65" s="198">
        <f t="shared" si="56"/>
        <v>14</v>
      </c>
      <c r="EL65" s="197" t="str">
        <f t="shared" si="925"/>
        <v>Senegal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Norway</v>
      </c>
      <c r="EX65" s="198">
        <f t="shared" si="59"/>
        <v>14</v>
      </c>
      <c r="EY65" s="197" t="str">
        <f t="shared" si="929"/>
        <v>Senegal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Norway</v>
      </c>
      <c r="FK65" s="198">
        <f t="shared" si="62"/>
        <v>14</v>
      </c>
      <c r="FL65" s="197" t="str">
        <f t="shared" si="933"/>
        <v>Senegal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Norway</v>
      </c>
      <c r="FX65" s="198">
        <f t="shared" si="65"/>
        <v>14</v>
      </c>
      <c r="FY65" s="197" t="str">
        <f t="shared" si="937"/>
        <v>Senegal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Norway</v>
      </c>
      <c r="GK65" s="198">
        <f t="shared" si="68"/>
        <v>14</v>
      </c>
      <c r="GL65" s="197" t="str">
        <f t="shared" si="941"/>
        <v>Senegal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Norway</v>
      </c>
      <c r="GX65" s="198">
        <f t="shared" si="71"/>
        <v>14</v>
      </c>
      <c r="GY65" s="197" t="str">
        <f t="shared" si="945"/>
        <v>Senegal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Norway</v>
      </c>
      <c r="HK65" s="198">
        <f t="shared" si="74"/>
        <v>14</v>
      </c>
      <c r="HL65" s="197" t="str">
        <f t="shared" si="949"/>
        <v>Senegal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Norway</v>
      </c>
      <c r="HX65" s="198">
        <f t="shared" si="77"/>
        <v>14</v>
      </c>
      <c r="HY65" s="197" t="str">
        <f t="shared" si="953"/>
        <v>Senegal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Norway</v>
      </c>
      <c r="IK65" s="198">
        <f t="shared" si="80"/>
        <v>14</v>
      </c>
      <c r="IL65" s="197" t="str">
        <f t="shared" si="957"/>
        <v>Senegal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Norway</v>
      </c>
      <c r="IX65" s="198">
        <f t="shared" si="83"/>
        <v>14</v>
      </c>
      <c r="IY65" s="197" t="str">
        <f t="shared" si="961"/>
        <v>Senegal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Norway</v>
      </c>
      <c r="JK65" s="198">
        <f t="shared" si="86"/>
        <v>14</v>
      </c>
      <c r="JL65" s="197" t="str">
        <f t="shared" si="965"/>
        <v>Senegal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Norway</v>
      </c>
      <c r="JX65" s="198">
        <f t="shared" si="89"/>
        <v>14</v>
      </c>
      <c r="JY65" s="197" t="str">
        <f t="shared" si="969"/>
        <v>Senegal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Norway</v>
      </c>
      <c r="KK65" s="198">
        <f t="shared" si="92"/>
        <v>14</v>
      </c>
      <c r="KL65" s="197" t="str">
        <f t="shared" si="973"/>
        <v>Senegal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Norway</v>
      </c>
      <c r="KX65" s="198">
        <f t="shared" si="95"/>
        <v>14</v>
      </c>
      <c r="KY65" s="197" t="str">
        <f t="shared" si="977"/>
        <v>Senegal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Norway</v>
      </c>
      <c r="LK65" s="198">
        <f t="shared" si="98"/>
        <v>14</v>
      </c>
      <c r="LL65" s="197" t="str">
        <f t="shared" si="981"/>
        <v>Senegal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Norway</v>
      </c>
      <c r="LX65" s="198">
        <f t="shared" si="101"/>
        <v>14</v>
      </c>
      <c r="LY65" s="197" t="str">
        <f t="shared" si="985"/>
        <v>Senegal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c r="B66" s="196">
        <f>INDEX(Groups!$C$7:$C$65,MATCH(C66,Groups!$D$7:$D$65,0))</f>
        <v>31</v>
      </c>
      <c r="C66" s="197" t="str">
        <f>CalcI!$P$26</f>
        <v>Norway</v>
      </c>
      <c r="D66" s="198">
        <f>INDEX(Groups!$C$7:$C$65,MATCH(E66,Groups!$D$7:$D$65,0))</f>
        <v>1</v>
      </c>
      <c r="E66" s="197" t="str">
        <f>CalcI!$Q$26</f>
        <v>France</v>
      </c>
      <c r="F66" s="199" t="str">
        <f>CalcI!$R$26</f>
        <v/>
      </c>
      <c r="G66" s="200" t="str">
        <f>CalcI!$S$26</f>
        <v/>
      </c>
      <c r="I66" s="196">
        <f t="shared" si="0"/>
        <v>31</v>
      </c>
      <c r="J66" s="197" t="str">
        <f t="shared" si="884"/>
        <v>Norway</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Norway</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Norway</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Norway</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Norway</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Norway</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Norway</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Norway</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Norway</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Norway</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Norway</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Norway</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Norway</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Norway</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Norway</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Norway</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Norway</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Norway</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Norway</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Norway</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Norway</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Norway</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Norway</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Norway</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Norway</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Norway</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c r="B67" s="196">
        <f>INDEX(Groups!$C$7:$C$65,MATCH(C67,Groups!$D$7:$D$65,0))</f>
        <v>14</v>
      </c>
      <c r="C67" s="197" t="str">
        <f>CalcI!$P$27</f>
        <v>Senegal</v>
      </c>
      <c r="D67" s="198">
        <f>INDEX(Groups!$C$7:$C$65,MATCH(E67,Groups!$D$7:$D$65,0))</f>
        <v>57</v>
      </c>
      <c r="E67" s="197" t="str">
        <f>CalcI!$Q$27</f>
        <v>Iraq</v>
      </c>
      <c r="F67" s="199" t="str">
        <f>CalcI!$R$27</f>
        <v/>
      </c>
      <c r="G67" s="200" t="str">
        <f>CalcI!$S$27</f>
        <v/>
      </c>
      <c r="I67" s="196">
        <f t="shared" si="0"/>
        <v>14</v>
      </c>
      <c r="J67" s="197" t="str">
        <f t="shared" si="884"/>
        <v>Senegal</v>
      </c>
      <c r="K67" s="198">
        <f t="shared" si="26"/>
        <v>57</v>
      </c>
      <c r="L67" s="197" t="str">
        <f t="shared" si="885"/>
        <v>Iraq</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Senegal</v>
      </c>
      <c r="X67" s="198">
        <f t="shared" si="29"/>
        <v>57</v>
      </c>
      <c r="Y67" s="197" t="str">
        <f t="shared" si="889"/>
        <v>Iraq</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Senegal</v>
      </c>
      <c r="AK67" s="198">
        <f t="shared" si="32"/>
        <v>57</v>
      </c>
      <c r="AL67" s="197" t="str">
        <f t="shared" si="893"/>
        <v>Iraq</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Senegal</v>
      </c>
      <c r="AX67" s="198">
        <f t="shared" si="35"/>
        <v>57</v>
      </c>
      <c r="AY67" s="197" t="str">
        <f t="shared" si="897"/>
        <v>Iraq</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Senegal</v>
      </c>
      <c r="BK67" s="198">
        <f t="shared" si="38"/>
        <v>57</v>
      </c>
      <c r="BL67" s="197" t="str">
        <f t="shared" si="901"/>
        <v>Iraq</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Senegal</v>
      </c>
      <c r="BX67" s="198">
        <f t="shared" si="41"/>
        <v>57</v>
      </c>
      <c r="BY67" s="197" t="str">
        <f t="shared" si="905"/>
        <v>Iraq</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Senegal</v>
      </c>
      <c r="CK67" s="198">
        <f t="shared" si="44"/>
        <v>57</v>
      </c>
      <c r="CL67" s="197" t="str">
        <f t="shared" si="909"/>
        <v>Iraq</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Senegal</v>
      </c>
      <c r="CX67" s="198">
        <f t="shared" si="47"/>
        <v>57</v>
      </c>
      <c r="CY67" s="197" t="str">
        <f t="shared" si="913"/>
        <v>Iraq</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Senegal</v>
      </c>
      <c r="DK67" s="198">
        <f t="shared" si="50"/>
        <v>57</v>
      </c>
      <c r="DL67" s="197" t="str">
        <f t="shared" si="917"/>
        <v>Iraq</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Senegal</v>
      </c>
      <c r="DX67" s="198">
        <f t="shared" si="53"/>
        <v>57</v>
      </c>
      <c r="DY67" s="197" t="str">
        <f t="shared" si="921"/>
        <v>Iraq</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Senegal</v>
      </c>
      <c r="EK67" s="198">
        <f t="shared" si="56"/>
        <v>57</v>
      </c>
      <c r="EL67" s="197" t="str">
        <f t="shared" si="925"/>
        <v>Iraq</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Senegal</v>
      </c>
      <c r="EX67" s="198">
        <f t="shared" si="59"/>
        <v>57</v>
      </c>
      <c r="EY67" s="197" t="str">
        <f t="shared" si="929"/>
        <v>Iraq</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Senegal</v>
      </c>
      <c r="FK67" s="198">
        <f t="shared" si="62"/>
        <v>57</v>
      </c>
      <c r="FL67" s="197" t="str">
        <f t="shared" si="933"/>
        <v>Iraq</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Senegal</v>
      </c>
      <c r="FX67" s="198">
        <f t="shared" si="65"/>
        <v>57</v>
      </c>
      <c r="FY67" s="197" t="str">
        <f t="shared" si="937"/>
        <v>Iraq</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Senegal</v>
      </c>
      <c r="GK67" s="198">
        <f t="shared" si="68"/>
        <v>57</v>
      </c>
      <c r="GL67" s="197" t="str">
        <f t="shared" si="941"/>
        <v>Iraq</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Senegal</v>
      </c>
      <c r="GX67" s="198">
        <f t="shared" si="71"/>
        <v>57</v>
      </c>
      <c r="GY67" s="197" t="str">
        <f t="shared" si="945"/>
        <v>Iraq</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Senegal</v>
      </c>
      <c r="HK67" s="198">
        <f t="shared" si="74"/>
        <v>57</v>
      </c>
      <c r="HL67" s="197" t="str">
        <f t="shared" si="949"/>
        <v>Iraq</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Senegal</v>
      </c>
      <c r="HX67" s="198">
        <f t="shared" si="77"/>
        <v>57</v>
      </c>
      <c r="HY67" s="197" t="str">
        <f t="shared" si="953"/>
        <v>Iraq</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Senegal</v>
      </c>
      <c r="IK67" s="198">
        <f t="shared" si="80"/>
        <v>57</v>
      </c>
      <c r="IL67" s="197" t="str">
        <f t="shared" si="957"/>
        <v>Iraq</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Senegal</v>
      </c>
      <c r="IX67" s="198">
        <f t="shared" si="83"/>
        <v>57</v>
      </c>
      <c r="IY67" s="197" t="str">
        <f t="shared" si="961"/>
        <v>Iraq</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Senegal</v>
      </c>
      <c r="JK67" s="198">
        <f t="shared" si="86"/>
        <v>57</v>
      </c>
      <c r="JL67" s="197" t="str">
        <f t="shared" si="965"/>
        <v>Iraq</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Senegal</v>
      </c>
      <c r="JX67" s="198">
        <f t="shared" si="89"/>
        <v>57</v>
      </c>
      <c r="JY67" s="197" t="str">
        <f t="shared" si="969"/>
        <v>Iraq</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Senegal</v>
      </c>
      <c r="KK67" s="198">
        <f t="shared" si="92"/>
        <v>57</v>
      </c>
      <c r="KL67" s="197" t="str">
        <f t="shared" si="973"/>
        <v>Iraq</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Senegal</v>
      </c>
      <c r="KX67" s="198">
        <f t="shared" si="95"/>
        <v>57</v>
      </c>
      <c r="KY67" s="197" t="str">
        <f t="shared" si="977"/>
        <v>Iraq</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Senegal</v>
      </c>
      <c r="LK67" s="198">
        <f t="shared" si="98"/>
        <v>57</v>
      </c>
      <c r="LL67" s="197" t="str">
        <f t="shared" si="981"/>
        <v>Iraq</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Senegal</v>
      </c>
      <c r="LX67" s="198">
        <f t="shared" si="101"/>
        <v>57</v>
      </c>
      <c r="LY67" s="197" t="str">
        <f t="shared" si="985"/>
        <v>Iraq</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c r="B68" s="205" t="str">
        <f>Language!$E$130&amp;" J"</f>
        <v>Group J</v>
      </c>
      <c r="C68" s="206"/>
      <c r="D68" s="211"/>
      <c r="E68" s="208"/>
      <c r="F68" s="212"/>
      <c r="G68" s="213"/>
      <c r="I68" s="205" t="str">
        <f t="shared" si="0"/>
        <v>Group J</v>
      </c>
      <c r="J68" s="207"/>
      <c r="K68" s="211"/>
      <c r="L68" s="208"/>
      <c r="M68" s="236"/>
      <c r="N68" s="237"/>
      <c r="O68" s="209"/>
      <c r="P68" s="220"/>
      <c r="Q68" s="220"/>
      <c r="R68" s="208"/>
      <c r="S68" s="208"/>
      <c r="T68" s="221"/>
      <c r="V68" s="205" t="str">
        <f t="shared" si="1"/>
        <v>Group J</v>
      </c>
      <c r="W68" s="207"/>
      <c r="X68" s="211"/>
      <c r="Y68" s="208"/>
      <c r="Z68" s="236"/>
      <c r="AA68" s="237"/>
      <c r="AB68" s="209"/>
      <c r="AC68" s="220"/>
      <c r="AD68" s="220"/>
      <c r="AE68" s="208"/>
      <c r="AF68" s="208"/>
      <c r="AG68" s="221"/>
      <c r="AI68" s="205" t="str">
        <f t="shared" si="2"/>
        <v>Group J</v>
      </c>
      <c r="AJ68" s="207"/>
      <c r="AK68" s="211"/>
      <c r="AL68" s="208"/>
      <c r="AM68" s="236"/>
      <c r="AN68" s="237"/>
      <c r="AO68" s="209"/>
      <c r="AP68" s="220"/>
      <c r="AQ68" s="220"/>
      <c r="AR68" s="208"/>
      <c r="AS68" s="208"/>
      <c r="AT68" s="221"/>
      <c r="AV68" s="205" t="str">
        <f t="shared" si="3"/>
        <v>Group J</v>
      </c>
      <c r="AW68" s="207"/>
      <c r="AX68" s="211"/>
      <c r="AY68" s="208"/>
      <c r="AZ68" s="236"/>
      <c r="BA68" s="237"/>
      <c r="BB68" s="209"/>
      <c r="BC68" s="220"/>
      <c r="BD68" s="220"/>
      <c r="BE68" s="208"/>
      <c r="BF68" s="208"/>
      <c r="BG68" s="221"/>
      <c r="BI68" s="205" t="str">
        <f t="shared" si="4"/>
        <v>Group J</v>
      </c>
      <c r="BJ68" s="207"/>
      <c r="BK68" s="211"/>
      <c r="BL68" s="208"/>
      <c r="BM68" s="236"/>
      <c r="BN68" s="237"/>
      <c r="BO68" s="209"/>
      <c r="BP68" s="220"/>
      <c r="BQ68" s="220"/>
      <c r="BR68" s="208"/>
      <c r="BS68" s="208"/>
      <c r="BT68" s="221"/>
      <c r="BV68" s="205" t="str">
        <f t="shared" si="5"/>
        <v>Group J</v>
      </c>
      <c r="BW68" s="207"/>
      <c r="BX68" s="211"/>
      <c r="BY68" s="208"/>
      <c r="BZ68" s="236"/>
      <c r="CA68" s="237"/>
      <c r="CB68" s="209"/>
      <c r="CC68" s="220"/>
      <c r="CD68" s="220"/>
      <c r="CE68" s="208"/>
      <c r="CF68" s="208"/>
      <c r="CG68" s="221"/>
      <c r="CI68" s="205" t="str">
        <f t="shared" si="6"/>
        <v>Group J</v>
      </c>
      <c r="CJ68" s="207"/>
      <c r="CK68" s="211"/>
      <c r="CL68" s="208"/>
      <c r="CM68" s="236"/>
      <c r="CN68" s="237"/>
      <c r="CO68" s="209"/>
      <c r="CP68" s="220"/>
      <c r="CQ68" s="220"/>
      <c r="CR68" s="208"/>
      <c r="CS68" s="208"/>
      <c r="CT68" s="221"/>
      <c r="CV68" s="205" t="str">
        <f t="shared" si="7"/>
        <v>Group J</v>
      </c>
      <c r="CW68" s="207"/>
      <c r="CX68" s="211"/>
      <c r="CY68" s="208"/>
      <c r="CZ68" s="236"/>
      <c r="DA68" s="237"/>
      <c r="DB68" s="209"/>
      <c r="DC68" s="220"/>
      <c r="DD68" s="220"/>
      <c r="DE68" s="208"/>
      <c r="DF68" s="208"/>
      <c r="DG68" s="221"/>
      <c r="DI68" s="205" t="str">
        <f t="shared" si="8"/>
        <v>Group J</v>
      </c>
      <c r="DJ68" s="207"/>
      <c r="DK68" s="211"/>
      <c r="DL68" s="208"/>
      <c r="DM68" s="236"/>
      <c r="DN68" s="237"/>
      <c r="DO68" s="209"/>
      <c r="DP68" s="220"/>
      <c r="DQ68" s="220"/>
      <c r="DR68" s="208"/>
      <c r="DS68" s="208"/>
      <c r="DT68" s="221"/>
      <c r="DV68" s="205" t="str">
        <f t="shared" si="9"/>
        <v>Group J</v>
      </c>
      <c r="DW68" s="207"/>
      <c r="DX68" s="211"/>
      <c r="DY68" s="208"/>
      <c r="DZ68" s="236"/>
      <c r="EA68" s="237"/>
      <c r="EB68" s="209"/>
      <c r="EC68" s="220"/>
      <c r="ED68" s="220"/>
      <c r="EE68" s="208"/>
      <c r="EF68" s="208"/>
      <c r="EG68" s="221"/>
      <c r="EI68" s="205" t="str">
        <f t="shared" si="10"/>
        <v>Group J</v>
      </c>
      <c r="EJ68" s="207"/>
      <c r="EK68" s="211"/>
      <c r="EL68" s="208"/>
      <c r="EM68" s="236"/>
      <c r="EN68" s="237"/>
      <c r="EO68" s="209"/>
      <c r="EP68" s="220"/>
      <c r="EQ68" s="220"/>
      <c r="ER68" s="208"/>
      <c r="ES68" s="208"/>
      <c r="ET68" s="221"/>
      <c r="EV68" s="205" t="str">
        <f t="shared" si="11"/>
        <v>Group J</v>
      </c>
      <c r="EW68" s="207"/>
      <c r="EX68" s="211"/>
      <c r="EY68" s="208"/>
      <c r="EZ68" s="236"/>
      <c r="FA68" s="237"/>
      <c r="FB68" s="209"/>
      <c r="FC68" s="220"/>
      <c r="FD68" s="220"/>
      <c r="FE68" s="208"/>
      <c r="FF68" s="208"/>
      <c r="FG68" s="221"/>
      <c r="FI68" s="205" t="str">
        <f t="shared" si="12"/>
        <v>Group J</v>
      </c>
      <c r="FJ68" s="207"/>
      <c r="FK68" s="211"/>
      <c r="FL68" s="208"/>
      <c r="FM68" s="236"/>
      <c r="FN68" s="237"/>
      <c r="FO68" s="209"/>
      <c r="FP68" s="220"/>
      <c r="FQ68" s="220"/>
      <c r="FR68" s="208"/>
      <c r="FS68" s="208"/>
      <c r="FT68" s="221"/>
      <c r="FV68" s="205" t="str">
        <f t="shared" si="13"/>
        <v>Group J</v>
      </c>
      <c r="FW68" s="207"/>
      <c r="FX68" s="211"/>
      <c r="FY68" s="208"/>
      <c r="FZ68" s="236"/>
      <c r="GA68" s="237"/>
      <c r="GB68" s="209"/>
      <c r="GC68" s="220"/>
      <c r="GD68" s="220"/>
      <c r="GE68" s="208"/>
      <c r="GF68" s="208"/>
      <c r="GG68" s="221"/>
      <c r="GI68" s="205" t="str">
        <f t="shared" si="14"/>
        <v>Group J</v>
      </c>
      <c r="GJ68" s="207"/>
      <c r="GK68" s="211"/>
      <c r="GL68" s="208"/>
      <c r="GM68" s="236"/>
      <c r="GN68" s="237"/>
      <c r="GO68" s="209"/>
      <c r="GP68" s="220"/>
      <c r="GQ68" s="220"/>
      <c r="GR68" s="208"/>
      <c r="GS68" s="208"/>
      <c r="GT68" s="221"/>
      <c r="GV68" s="205" t="str">
        <f t="shared" si="15"/>
        <v>Group J</v>
      </c>
      <c r="GW68" s="207"/>
      <c r="GX68" s="211"/>
      <c r="GY68" s="208"/>
      <c r="GZ68" s="236"/>
      <c r="HA68" s="237"/>
      <c r="HB68" s="209"/>
      <c r="HC68" s="220"/>
      <c r="HD68" s="220"/>
      <c r="HE68" s="208"/>
      <c r="HF68" s="208"/>
      <c r="HG68" s="221"/>
      <c r="HI68" s="205" t="str">
        <f t="shared" si="16"/>
        <v>Group J</v>
      </c>
      <c r="HJ68" s="207"/>
      <c r="HK68" s="211"/>
      <c r="HL68" s="208"/>
      <c r="HM68" s="236"/>
      <c r="HN68" s="237"/>
      <c r="HO68" s="209"/>
      <c r="HP68" s="220"/>
      <c r="HQ68" s="220"/>
      <c r="HR68" s="208"/>
      <c r="HS68" s="208"/>
      <c r="HT68" s="221"/>
      <c r="HV68" s="205" t="str">
        <f t="shared" si="17"/>
        <v>Group J</v>
      </c>
      <c r="HW68" s="207"/>
      <c r="HX68" s="211"/>
      <c r="HY68" s="208"/>
      <c r="HZ68" s="236"/>
      <c r="IA68" s="237"/>
      <c r="IB68" s="209"/>
      <c r="IC68" s="220"/>
      <c r="ID68" s="220"/>
      <c r="IE68" s="208"/>
      <c r="IF68" s="208"/>
      <c r="IG68" s="221"/>
      <c r="II68" s="205" t="str">
        <f t="shared" si="18"/>
        <v>Group J</v>
      </c>
      <c r="IJ68" s="207"/>
      <c r="IK68" s="211"/>
      <c r="IL68" s="208"/>
      <c r="IM68" s="236"/>
      <c r="IN68" s="237"/>
      <c r="IO68" s="209"/>
      <c r="IP68" s="220"/>
      <c r="IQ68" s="220"/>
      <c r="IR68" s="208"/>
      <c r="IS68" s="208"/>
      <c r="IT68" s="221"/>
      <c r="IV68" s="205" t="str">
        <f t="shared" si="19"/>
        <v>Group J</v>
      </c>
      <c r="IW68" s="207"/>
      <c r="IX68" s="211"/>
      <c r="IY68" s="208"/>
      <c r="IZ68" s="236"/>
      <c r="JA68" s="237"/>
      <c r="JB68" s="209"/>
      <c r="JC68" s="220"/>
      <c r="JD68" s="220"/>
      <c r="JE68" s="208"/>
      <c r="JF68" s="208"/>
      <c r="JG68" s="221"/>
      <c r="JI68" s="205" t="str">
        <f t="shared" si="20"/>
        <v>Group J</v>
      </c>
      <c r="JJ68" s="207"/>
      <c r="JK68" s="211"/>
      <c r="JL68" s="208"/>
      <c r="JM68" s="236"/>
      <c r="JN68" s="237"/>
      <c r="JO68" s="209"/>
      <c r="JP68" s="220"/>
      <c r="JQ68" s="220"/>
      <c r="JR68" s="208"/>
      <c r="JS68" s="208"/>
      <c r="JT68" s="221"/>
      <c r="JV68" s="205" t="str">
        <f t="shared" si="21"/>
        <v>Group J</v>
      </c>
      <c r="JW68" s="207"/>
      <c r="JX68" s="211"/>
      <c r="JY68" s="208"/>
      <c r="JZ68" s="236"/>
      <c r="KA68" s="237"/>
      <c r="KB68" s="209"/>
      <c r="KC68" s="220"/>
      <c r="KD68" s="220"/>
      <c r="KE68" s="208"/>
      <c r="KF68" s="208"/>
      <c r="KG68" s="221"/>
      <c r="KI68" s="205" t="str">
        <f t="shared" si="22"/>
        <v>Group J</v>
      </c>
      <c r="KJ68" s="207"/>
      <c r="KK68" s="211"/>
      <c r="KL68" s="208"/>
      <c r="KM68" s="236"/>
      <c r="KN68" s="237"/>
      <c r="KO68" s="209"/>
      <c r="KP68" s="220"/>
      <c r="KQ68" s="220"/>
      <c r="KR68" s="208"/>
      <c r="KS68" s="208"/>
      <c r="KT68" s="221"/>
      <c r="KV68" s="205" t="str">
        <f t="shared" si="23"/>
        <v>Group J</v>
      </c>
      <c r="KW68" s="207"/>
      <c r="KX68" s="211"/>
      <c r="KY68" s="208"/>
      <c r="KZ68" s="236"/>
      <c r="LA68" s="237"/>
      <c r="LB68" s="209"/>
      <c r="LC68" s="220"/>
      <c r="LD68" s="220"/>
      <c r="LE68" s="208"/>
      <c r="LF68" s="208"/>
      <c r="LG68" s="221"/>
      <c r="LI68" s="205" t="str">
        <f t="shared" si="24"/>
        <v>Group J</v>
      </c>
      <c r="LJ68" s="207"/>
      <c r="LK68" s="211"/>
      <c r="LL68" s="208"/>
      <c r="LM68" s="236"/>
      <c r="LN68" s="237"/>
      <c r="LO68" s="209"/>
      <c r="LP68" s="220"/>
      <c r="LQ68" s="220"/>
      <c r="LR68" s="208"/>
      <c r="LS68" s="208"/>
      <c r="LT68" s="221"/>
      <c r="LV68" s="205" t="str">
        <f t="shared" si="25"/>
        <v>Group J</v>
      </c>
      <c r="LW68" s="207"/>
      <c r="LX68" s="211"/>
      <c r="LY68" s="208"/>
      <c r="LZ68" s="236"/>
      <c r="MA68" s="237"/>
      <c r="MB68" s="209"/>
      <c r="MC68" s="220"/>
      <c r="MD68" s="220"/>
      <c r="ME68" s="208"/>
      <c r="MF68" s="208"/>
      <c r="MG68" s="221"/>
    </row>
    <row r="69" spans="2:345">
      <c r="B69" s="196">
        <f>INDEX(Groups!$C$7:$C$65,MATCH(C69,Groups!$D$7:$D$65,0))</f>
        <v>3</v>
      </c>
      <c r="C69" s="197" t="str">
        <f>CalcJ!$P$22</f>
        <v>Argentina</v>
      </c>
      <c r="D69" s="198">
        <f>INDEX(Groups!$C$7:$C$65,MATCH(E69,Groups!$D$7:$D$65,0))</f>
        <v>28</v>
      </c>
      <c r="E69" s="197" t="str">
        <f>CalcJ!$Q$22</f>
        <v>Algeria</v>
      </c>
      <c r="F69" s="199" t="str">
        <f>CalcJ!$R$22</f>
        <v/>
      </c>
      <c r="G69" s="200" t="str">
        <f>CalcJ!$S$22</f>
        <v/>
      </c>
      <c r="I69" s="196">
        <f t="shared" ref="I69:I88" si="988">$B69</f>
        <v>3</v>
      </c>
      <c r="J69" s="197" t="str">
        <f t="shared" ref="J69:J74" si="989">$C69</f>
        <v>Argentina</v>
      </c>
      <c r="K69" s="198">
        <f t="shared" si="26"/>
        <v>28</v>
      </c>
      <c r="L69" s="197" t="str">
        <f t="shared" ref="L69:L74" si="990">$E69</f>
        <v>Algeria</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Argentina</v>
      </c>
      <c r="X69" s="198">
        <f t="shared" si="29"/>
        <v>28</v>
      </c>
      <c r="Y69" s="197" t="str">
        <f t="shared" ref="Y69:Y74" si="995">$E69</f>
        <v>Algeria</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Argentina</v>
      </c>
      <c r="AK69" s="198">
        <f t="shared" si="32"/>
        <v>28</v>
      </c>
      <c r="AL69" s="197" t="str">
        <f t="shared" ref="AL69:AL74" si="1000">$E69</f>
        <v>Algeria</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Argentina</v>
      </c>
      <c r="AX69" s="198">
        <f t="shared" si="35"/>
        <v>28</v>
      </c>
      <c r="AY69" s="197" t="str">
        <f t="shared" ref="AY69:AY74" si="1005">$E69</f>
        <v>Algeria</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Argentina</v>
      </c>
      <c r="BK69" s="198">
        <f t="shared" si="38"/>
        <v>28</v>
      </c>
      <c r="BL69" s="197" t="str">
        <f t="shared" ref="BL69:BL74" si="1010">$E69</f>
        <v>Algeria</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Argentina</v>
      </c>
      <c r="BX69" s="198">
        <f t="shared" si="41"/>
        <v>28</v>
      </c>
      <c r="BY69" s="197" t="str">
        <f t="shared" ref="BY69:BY74" si="1015">$E69</f>
        <v>Algeria</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Argentina</v>
      </c>
      <c r="CK69" s="198">
        <f t="shared" si="44"/>
        <v>28</v>
      </c>
      <c r="CL69" s="197" t="str">
        <f t="shared" ref="CL69:CL74" si="1020">$E69</f>
        <v>Algeria</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Argentina</v>
      </c>
      <c r="CX69" s="198">
        <f t="shared" si="47"/>
        <v>28</v>
      </c>
      <c r="CY69" s="197" t="str">
        <f t="shared" ref="CY69:CY74" si="1025">$E69</f>
        <v>Algeria</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Argentina</v>
      </c>
      <c r="DK69" s="198">
        <f t="shared" si="50"/>
        <v>28</v>
      </c>
      <c r="DL69" s="197" t="str">
        <f t="shared" ref="DL69:DL74" si="1030">$E69</f>
        <v>Algeria</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Argentina</v>
      </c>
      <c r="DX69" s="198">
        <f t="shared" si="53"/>
        <v>28</v>
      </c>
      <c r="DY69" s="197" t="str">
        <f t="shared" ref="DY69:DY74" si="1035">$E69</f>
        <v>Algeria</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Argentina</v>
      </c>
      <c r="EK69" s="198">
        <f t="shared" si="56"/>
        <v>28</v>
      </c>
      <c r="EL69" s="197" t="str">
        <f t="shared" ref="EL69:EL74" si="1040">$E69</f>
        <v>Algeria</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Argentina</v>
      </c>
      <c r="EX69" s="198">
        <f t="shared" si="59"/>
        <v>28</v>
      </c>
      <c r="EY69" s="197" t="str">
        <f t="shared" ref="EY69:EY74" si="1045">$E69</f>
        <v>Algeria</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Argentina</v>
      </c>
      <c r="FK69" s="198">
        <f t="shared" si="62"/>
        <v>28</v>
      </c>
      <c r="FL69" s="197" t="str">
        <f t="shared" ref="FL69:FL74" si="1050">$E69</f>
        <v>Algeria</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Argentina</v>
      </c>
      <c r="FX69" s="198">
        <f t="shared" si="65"/>
        <v>28</v>
      </c>
      <c r="FY69" s="197" t="str">
        <f t="shared" ref="FY69:FY74" si="1055">$E69</f>
        <v>Algeria</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Argentina</v>
      </c>
      <c r="GK69" s="198">
        <f t="shared" si="68"/>
        <v>28</v>
      </c>
      <c r="GL69" s="197" t="str">
        <f t="shared" ref="GL69:GL74" si="1060">$E69</f>
        <v>Algeria</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Argentina</v>
      </c>
      <c r="GX69" s="198">
        <f t="shared" si="71"/>
        <v>28</v>
      </c>
      <c r="GY69" s="197" t="str">
        <f t="shared" ref="GY69:GY74" si="1065">$E69</f>
        <v>Algeria</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Argentina</v>
      </c>
      <c r="HK69" s="198">
        <f t="shared" si="74"/>
        <v>28</v>
      </c>
      <c r="HL69" s="197" t="str">
        <f t="shared" ref="HL69:HL74" si="1070">$E69</f>
        <v>Algeria</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Argentina</v>
      </c>
      <c r="HX69" s="198">
        <f t="shared" si="77"/>
        <v>28</v>
      </c>
      <c r="HY69" s="197" t="str">
        <f t="shared" ref="HY69:HY74" si="1075">$E69</f>
        <v>Algeria</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Argentina</v>
      </c>
      <c r="IK69" s="198">
        <f t="shared" si="80"/>
        <v>28</v>
      </c>
      <c r="IL69" s="197" t="str">
        <f t="shared" ref="IL69:IL74" si="1080">$E69</f>
        <v>Algeria</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Argentina</v>
      </c>
      <c r="IX69" s="198">
        <f t="shared" si="83"/>
        <v>28</v>
      </c>
      <c r="IY69" s="197" t="str">
        <f t="shared" ref="IY69:IY74" si="1085">$E69</f>
        <v>Algeria</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Argentina</v>
      </c>
      <c r="JK69" s="198">
        <f t="shared" si="86"/>
        <v>28</v>
      </c>
      <c r="JL69" s="197" t="str">
        <f t="shared" ref="JL69:JL74" si="1090">$E69</f>
        <v>Algeria</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Argentina</v>
      </c>
      <c r="JX69" s="198">
        <f t="shared" si="89"/>
        <v>28</v>
      </c>
      <c r="JY69" s="197" t="str">
        <f t="shared" ref="JY69:JY74" si="1095">$E69</f>
        <v>Algeria</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Argentina</v>
      </c>
      <c r="KK69" s="198">
        <f t="shared" si="92"/>
        <v>28</v>
      </c>
      <c r="KL69" s="197" t="str">
        <f t="shared" ref="KL69:KL74" si="1100">$E69</f>
        <v>Algeria</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Argentina</v>
      </c>
      <c r="KX69" s="198">
        <f t="shared" si="95"/>
        <v>28</v>
      </c>
      <c r="KY69" s="197" t="str">
        <f t="shared" ref="KY69:KY74" si="1105">$E69</f>
        <v>Algeria</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Argentina</v>
      </c>
      <c r="LK69" s="198">
        <f t="shared" si="98"/>
        <v>28</v>
      </c>
      <c r="LL69" s="197" t="str">
        <f t="shared" ref="LL69:LL74" si="1110">$E69</f>
        <v>Algeria</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Argentina</v>
      </c>
      <c r="LX69" s="198">
        <f t="shared" si="101"/>
        <v>28</v>
      </c>
      <c r="LY69" s="197" t="str">
        <f t="shared" ref="LY69:LY74" si="1115">$E69</f>
        <v>Algeria</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c r="B70" s="196">
        <f>INDEX(Groups!$C$7:$C$65,MATCH(C70,Groups!$D$7:$D$65,0))</f>
        <v>24</v>
      </c>
      <c r="C70" s="197" t="str">
        <f>CalcJ!$P$23</f>
        <v>Austria</v>
      </c>
      <c r="D70" s="198">
        <f>INDEX(Groups!$C$7:$C$65,MATCH(E70,Groups!$D$7:$D$65,0))</f>
        <v>63</v>
      </c>
      <c r="E70" s="197" t="str">
        <f>CalcJ!$Q$23</f>
        <v>Jordan</v>
      </c>
      <c r="F70" s="729" t="str">
        <f>CalcJ!$R$23</f>
        <v/>
      </c>
      <c r="G70" s="200" t="str">
        <f>CalcJ!$S$23</f>
        <v/>
      </c>
      <c r="I70" s="196">
        <f t="shared" si="988"/>
        <v>24</v>
      </c>
      <c r="J70" s="197" t="str">
        <f t="shared" si="989"/>
        <v>Austria</v>
      </c>
      <c r="K70" s="198">
        <f t="shared" ref="K70:K74" si="1118">$D70</f>
        <v>63</v>
      </c>
      <c r="L70" s="197" t="str">
        <f t="shared" si="990"/>
        <v>Jordan</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Austria</v>
      </c>
      <c r="X70" s="198">
        <f t="shared" ref="X70:X74" si="1119">$D70</f>
        <v>63</v>
      </c>
      <c r="Y70" s="197" t="str">
        <f t="shared" si="995"/>
        <v>Jordan</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Austria</v>
      </c>
      <c r="AK70" s="198">
        <f t="shared" ref="AK70:AK74" si="1120">$D70</f>
        <v>63</v>
      </c>
      <c r="AL70" s="197" t="str">
        <f t="shared" si="1000"/>
        <v>Jordan</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Austria</v>
      </c>
      <c r="AX70" s="198">
        <f t="shared" ref="AX70:AX74" si="1121">$D70</f>
        <v>63</v>
      </c>
      <c r="AY70" s="197" t="str">
        <f t="shared" si="1005"/>
        <v>Jordan</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Austria</v>
      </c>
      <c r="BK70" s="198">
        <f t="shared" ref="BK70:BK74" si="1122">$D70</f>
        <v>63</v>
      </c>
      <c r="BL70" s="197" t="str">
        <f t="shared" si="1010"/>
        <v>Jordan</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Austria</v>
      </c>
      <c r="BX70" s="198">
        <f t="shared" ref="BX70:BX74" si="1123">$D70</f>
        <v>63</v>
      </c>
      <c r="BY70" s="197" t="str">
        <f t="shared" si="1015"/>
        <v>Jordan</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Austria</v>
      </c>
      <c r="CK70" s="198">
        <f t="shared" ref="CK70:CK74" si="1124">$D70</f>
        <v>63</v>
      </c>
      <c r="CL70" s="197" t="str">
        <f t="shared" si="1020"/>
        <v>Jordan</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Austria</v>
      </c>
      <c r="CX70" s="198">
        <f t="shared" ref="CX70:CX74" si="1125">$D70</f>
        <v>63</v>
      </c>
      <c r="CY70" s="197" t="str">
        <f t="shared" si="1025"/>
        <v>Jordan</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Austria</v>
      </c>
      <c r="DK70" s="198">
        <f t="shared" ref="DK70:DK74" si="1126">$D70</f>
        <v>63</v>
      </c>
      <c r="DL70" s="197" t="str">
        <f t="shared" si="1030"/>
        <v>Jordan</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Austria</v>
      </c>
      <c r="DX70" s="198">
        <f t="shared" ref="DX70:DX74" si="1127">$D70</f>
        <v>63</v>
      </c>
      <c r="DY70" s="197" t="str">
        <f t="shared" si="1035"/>
        <v>Jordan</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Austria</v>
      </c>
      <c r="EK70" s="198">
        <f t="shared" ref="EK70:EK74" si="1128">$D70</f>
        <v>63</v>
      </c>
      <c r="EL70" s="197" t="str">
        <f t="shared" si="1040"/>
        <v>Jordan</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Austria</v>
      </c>
      <c r="EX70" s="198">
        <f t="shared" ref="EX70:EX74" si="1129">$D70</f>
        <v>63</v>
      </c>
      <c r="EY70" s="197" t="str">
        <f t="shared" si="1045"/>
        <v>Jordan</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Austria</v>
      </c>
      <c r="FK70" s="198">
        <f t="shared" ref="FK70:FK74" si="1130">$D70</f>
        <v>63</v>
      </c>
      <c r="FL70" s="197" t="str">
        <f t="shared" si="1050"/>
        <v>Jordan</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Austria</v>
      </c>
      <c r="FX70" s="198">
        <f t="shared" ref="FX70:FX74" si="1131">$D70</f>
        <v>63</v>
      </c>
      <c r="FY70" s="197" t="str">
        <f t="shared" si="1055"/>
        <v>Jordan</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Austria</v>
      </c>
      <c r="GK70" s="198">
        <f t="shared" ref="GK70:GK74" si="1132">$D70</f>
        <v>63</v>
      </c>
      <c r="GL70" s="197" t="str">
        <f t="shared" si="1060"/>
        <v>Jordan</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Austria</v>
      </c>
      <c r="GX70" s="198">
        <f t="shared" ref="GX70:GX74" si="1133">$D70</f>
        <v>63</v>
      </c>
      <c r="GY70" s="197" t="str">
        <f t="shared" si="1065"/>
        <v>Jordan</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Austria</v>
      </c>
      <c r="HK70" s="198">
        <f t="shared" ref="HK70:HK74" si="1134">$D70</f>
        <v>63</v>
      </c>
      <c r="HL70" s="197" t="str">
        <f t="shared" si="1070"/>
        <v>Jordan</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Austria</v>
      </c>
      <c r="HX70" s="198">
        <f t="shared" ref="HX70:HX74" si="1135">$D70</f>
        <v>63</v>
      </c>
      <c r="HY70" s="197" t="str">
        <f t="shared" si="1075"/>
        <v>Jordan</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Austria</v>
      </c>
      <c r="IK70" s="198">
        <f t="shared" ref="IK70:IK74" si="1136">$D70</f>
        <v>63</v>
      </c>
      <c r="IL70" s="197" t="str">
        <f t="shared" si="1080"/>
        <v>Jordan</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Austria</v>
      </c>
      <c r="IX70" s="198">
        <f t="shared" ref="IX70:IX74" si="1137">$D70</f>
        <v>63</v>
      </c>
      <c r="IY70" s="197" t="str">
        <f t="shared" si="1085"/>
        <v>Jordan</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Austria</v>
      </c>
      <c r="JK70" s="198">
        <f t="shared" ref="JK70:JK74" si="1138">$D70</f>
        <v>63</v>
      </c>
      <c r="JL70" s="197" t="str">
        <f t="shared" si="1090"/>
        <v>Jordan</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Austria</v>
      </c>
      <c r="JX70" s="198">
        <f t="shared" ref="JX70:JX74" si="1139">$D70</f>
        <v>63</v>
      </c>
      <c r="JY70" s="197" t="str">
        <f t="shared" si="1095"/>
        <v>Jordan</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Austria</v>
      </c>
      <c r="KK70" s="198">
        <f t="shared" ref="KK70:KK74" si="1140">$D70</f>
        <v>63</v>
      </c>
      <c r="KL70" s="197" t="str">
        <f t="shared" si="1100"/>
        <v>Jordan</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Austria</v>
      </c>
      <c r="KX70" s="198">
        <f t="shared" ref="KX70:KX74" si="1141">$D70</f>
        <v>63</v>
      </c>
      <c r="KY70" s="197" t="str">
        <f t="shared" si="1105"/>
        <v>Jordan</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Austria</v>
      </c>
      <c r="LK70" s="198">
        <f t="shared" ref="LK70:LK74" si="1142">$D70</f>
        <v>63</v>
      </c>
      <c r="LL70" s="197" t="str">
        <f t="shared" si="1110"/>
        <v>Jordan</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Austria</v>
      </c>
      <c r="LX70" s="198">
        <f t="shared" ref="LX70:LX74" si="1143">$D70</f>
        <v>63</v>
      </c>
      <c r="LY70" s="197" t="str">
        <f t="shared" si="1115"/>
        <v>Jordan</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c r="B71" s="196">
        <f>INDEX(Groups!$C$7:$C$65,MATCH(C71,Groups!$D$7:$D$65,0))</f>
        <v>3</v>
      </c>
      <c r="C71" s="197" t="str">
        <f>CalcJ!$P$24</f>
        <v>Argentina</v>
      </c>
      <c r="D71" s="198">
        <f>INDEX(Groups!$C$7:$C$65,MATCH(E71,Groups!$D$7:$D$65,0))</f>
        <v>24</v>
      </c>
      <c r="E71" s="197" t="str">
        <f>CalcJ!$Q$24</f>
        <v>Austria</v>
      </c>
      <c r="F71" s="199" t="str">
        <f>CalcJ!$R$24</f>
        <v/>
      </c>
      <c r="G71" s="200" t="str">
        <f>CalcJ!$S$24</f>
        <v/>
      </c>
      <c r="I71" s="196">
        <f t="shared" si="988"/>
        <v>3</v>
      </c>
      <c r="J71" s="197" t="str">
        <f t="shared" si="989"/>
        <v>Argentina</v>
      </c>
      <c r="K71" s="198">
        <f t="shared" si="1118"/>
        <v>24</v>
      </c>
      <c r="L71" s="197" t="str">
        <f t="shared" si="990"/>
        <v>Austria</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Argentina</v>
      </c>
      <c r="X71" s="198">
        <f t="shared" si="1119"/>
        <v>24</v>
      </c>
      <c r="Y71" s="197" t="str">
        <f t="shared" si="995"/>
        <v>Austria</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Argentina</v>
      </c>
      <c r="AK71" s="198">
        <f t="shared" si="1120"/>
        <v>24</v>
      </c>
      <c r="AL71" s="197" t="str">
        <f t="shared" si="1000"/>
        <v>Austria</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Argentina</v>
      </c>
      <c r="AX71" s="198">
        <f t="shared" si="1121"/>
        <v>24</v>
      </c>
      <c r="AY71" s="197" t="str">
        <f t="shared" si="1005"/>
        <v>Austria</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Argentina</v>
      </c>
      <c r="BK71" s="198">
        <f t="shared" si="1122"/>
        <v>24</v>
      </c>
      <c r="BL71" s="197" t="str">
        <f t="shared" si="1010"/>
        <v>Austria</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Argentina</v>
      </c>
      <c r="BX71" s="198">
        <f t="shared" si="1123"/>
        <v>24</v>
      </c>
      <c r="BY71" s="197" t="str">
        <f t="shared" si="1015"/>
        <v>Austria</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Argentina</v>
      </c>
      <c r="CK71" s="198">
        <f t="shared" si="1124"/>
        <v>24</v>
      </c>
      <c r="CL71" s="197" t="str">
        <f t="shared" si="1020"/>
        <v>Austria</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Argentina</v>
      </c>
      <c r="CX71" s="198">
        <f t="shared" si="1125"/>
        <v>24</v>
      </c>
      <c r="CY71" s="197" t="str">
        <f t="shared" si="1025"/>
        <v>Austria</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Argentina</v>
      </c>
      <c r="DK71" s="198">
        <f t="shared" si="1126"/>
        <v>24</v>
      </c>
      <c r="DL71" s="197" t="str">
        <f t="shared" si="1030"/>
        <v>Austria</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Argentina</v>
      </c>
      <c r="DX71" s="198">
        <f t="shared" si="1127"/>
        <v>24</v>
      </c>
      <c r="DY71" s="197" t="str">
        <f t="shared" si="1035"/>
        <v>Austria</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Argentina</v>
      </c>
      <c r="EK71" s="198">
        <f t="shared" si="1128"/>
        <v>24</v>
      </c>
      <c r="EL71" s="197" t="str">
        <f t="shared" si="1040"/>
        <v>Austria</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Argentina</v>
      </c>
      <c r="EX71" s="198">
        <f t="shared" si="1129"/>
        <v>24</v>
      </c>
      <c r="EY71" s="197" t="str">
        <f t="shared" si="1045"/>
        <v>Austria</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Argentina</v>
      </c>
      <c r="FK71" s="198">
        <f t="shared" si="1130"/>
        <v>24</v>
      </c>
      <c r="FL71" s="197" t="str">
        <f t="shared" si="1050"/>
        <v>Austria</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Argentina</v>
      </c>
      <c r="FX71" s="198">
        <f t="shared" si="1131"/>
        <v>24</v>
      </c>
      <c r="FY71" s="197" t="str">
        <f t="shared" si="1055"/>
        <v>Austria</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Argentina</v>
      </c>
      <c r="GK71" s="198">
        <f t="shared" si="1132"/>
        <v>24</v>
      </c>
      <c r="GL71" s="197" t="str">
        <f t="shared" si="1060"/>
        <v>Austria</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Argentina</v>
      </c>
      <c r="GX71" s="198">
        <f t="shared" si="1133"/>
        <v>24</v>
      </c>
      <c r="GY71" s="197" t="str">
        <f t="shared" si="1065"/>
        <v>Austria</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Argentina</v>
      </c>
      <c r="HK71" s="198">
        <f t="shared" si="1134"/>
        <v>24</v>
      </c>
      <c r="HL71" s="197" t="str">
        <f t="shared" si="1070"/>
        <v>Austria</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Argentina</v>
      </c>
      <c r="HX71" s="198">
        <f t="shared" si="1135"/>
        <v>24</v>
      </c>
      <c r="HY71" s="197" t="str">
        <f t="shared" si="1075"/>
        <v>Austria</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Argentina</v>
      </c>
      <c r="IK71" s="198">
        <f t="shared" si="1136"/>
        <v>24</v>
      </c>
      <c r="IL71" s="197" t="str">
        <f t="shared" si="1080"/>
        <v>Austria</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Argentina</v>
      </c>
      <c r="IX71" s="198">
        <f t="shared" si="1137"/>
        <v>24</v>
      </c>
      <c r="IY71" s="197" t="str">
        <f t="shared" si="1085"/>
        <v>Austria</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Argentina</v>
      </c>
      <c r="JK71" s="198">
        <f t="shared" si="1138"/>
        <v>24</v>
      </c>
      <c r="JL71" s="197" t="str">
        <f t="shared" si="1090"/>
        <v>Austria</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Argentina</v>
      </c>
      <c r="JX71" s="198">
        <f t="shared" si="1139"/>
        <v>24</v>
      </c>
      <c r="JY71" s="197" t="str">
        <f t="shared" si="1095"/>
        <v>Austria</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Argentina</v>
      </c>
      <c r="KK71" s="198">
        <f t="shared" si="1140"/>
        <v>24</v>
      </c>
      <c r="KL71" s="197" t="str">
        <f t="shared" si="1100"/>
        <v>Austria</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Argentina</v>
      </c>
      <c r="KX71" s="198">
        <f t="shared" si="1141"/>
        <v>24</v>
      </c>
      <c r="KY71" s="197" t="str">
        <f t="shared" si="1105"/>
        <v>Austria</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Argentina</v>
      </c>
      <c r="LK71" s="198">
        <f t="shared" si="1142"/>
        <v>24</v>
      </c>
      <c r="LL71" s="197" t="str">
        <f t="shared" si="1110"/>
        <v>Austria</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Argentina</v>
      </c>
      <c r="LX71" s="198">
        <f t="shared" si="1143"/>
        <v>24</v>
      </c>
      <c r="LY71" s="197" t="str">
        <f t="shared" si="1115"/>
        <v>Austria</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c r="B72" s="196">
        <f>INDEX(Groups!$C$7:$C$65,MATCH(C72,Groups!$D$7:$D$65,0))</f>
        <v>63</v>
      </c>
      <c r="C72" s="197" t="str">
        <f>CalcJ!$P$25</f>
        <v>Jordan</v>
      </c>
      <c r="D72" s="198">
        <f>INDEX(Groups!$C$7:$C$65,MATCH(E72,Groups!$D$7:$D$65,0))</f>
        <v>28</v>
      </c>
      <c r="E72" s="197" t="str">
        <f>CalcJ!$Q$25</f>
        <v>Algeria</v>
      </c>
      <c r="F72" s="199" t="str">
        <f>CalcJ!$R$25</f>
        <v/>
      </c>
      <c r="G72" s="200" t="str">
        <f>CalcJ!$S$25</f>
        <v/>
      </c>
      <c r="I72" s="196">
        <f t="shared" si="988"/>
        <v>63</v>
      </c>
      <c r="J72" s="197" t="str">
        <f t="shared" si="989"/>
        <v>Jordan</v>
      </c>
      <c r="K72" s="198">
        <f t="shared" si="1118"/>
        <v>28</v>
      </c>
      <c r="L72" s="197" t="str">
        <f t="shared" si="990"/>
        <v>Algeria</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v>
      </c>
      <c r="X72" s="198">
        <f t="shared" si="1119"/>
        <v>28</v>
      </c>
      <c r="Y72" s="197" t="str">
        <f t="shared" si="995"/>
        <v>Algeria</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v>
      </c>
      <c r="AK72" s="198">
        <f t="shared" si="1120"/>
        <v>28</v>
      </c>
      <c r="AL72" s="197" t="str">
        <f t="shared" si="1000"/>
        <v>Algeria</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v>
      </c>
      <c r="AX72" s="198">
        <f t="shared" si="1121"/>
        <v>28</v>
      </c>
      <c r="AY72" s="197" t="str">
        <f t="shared" si="1005"/>
        <v>Algeria</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v>
      </c>
      <c r="BK72" s="198">
        <f t="shared" si="1122"/>
        <v>28</v>
      </c>
      <c r="BL72" s="197" t="str">
        <f t="shared" si="1010"/>
        <v>Algeria</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v>
      </c>
      <c r="BX72" s="198">
        <f t="shared" si="1123"/>
        <v>28</v>
      </c>
      <c r="BY72" s="197" t="str">
        <f t="shared" si="1015"/>
        <v>Algeria</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v>
      </c>
      <c r="CK72" s="198">
        <f t="shared" si="1124"/>
        <v>28</v>
      </c>
      <c r="CL72" s="197" t="str">
        <f t="shared" si="1020"/>
        <v>Algeria</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v>
      </c>
      <c r="CX72" s="198">
        <f t="shared" si="1125"/>
        <v>28</v>
      </c>
      <c r="CY72" s="197" t="str">
        <f t="shared" si="1025"/>
        <v>Algeria</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v>
      </c>
      <c r="DK72" s="198">
        <f t="shared" si="1126"/>
        <v>28</v>
      </c>
      <c r="DL72" s="197" t="str">
        <f t="shared" si="1030"/>
        <v>Algeria</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v>
      </c>
      <c r="DX72" s="198">
        <f t="shared" si="1127"/>
        <v>28</v>
      </c>
      <c r="DY72" s="197" t="str">
        <f t="shared" si="1035"/>
        <v>Algeria</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v>
      </c>
      <c r="EK72" s="198">
        <f t="shared" si="1128"/>
        <v>28</v>
      </c>
      <c r="EL72" s="197" t="str">
        <f t="shared" si="1040"/>
        <v>Algeria</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v>
      </c>
      <c r="EX72" s="198">
        <f t="shared" si="1129"/>
        <v>28</v>
      </c>
      <c r="EY72" s="197" t="str">
        <f t="shared" si="1045"/>
        <v>Algeria</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v>
      </c>
      <c r="FK72" s="198">
        <f t="shared" si="1130"/>
        <v>28</v>
      </c>
      <c r="FL72" s="197" t="str">
        <f t="shared" si="1050"/>
        <v>Algeria</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v>
      </c>
      <c r="FX72" s="198">
        <f t="shared" si="1131"/>
        <v>28</v>
      </c>
      <c r="FY72" s="197" t="str">
        <f t="shared" si="1055"/>
        <v>Algeria</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v>
      </c>
      <c r="GK72" s="198">
        <f t="shared" si="1132"/>
        <v>28</v>
      </c>
      <c r="GL72" s="197" t="str">
        <f t="shared" si="1060"/>
        <v>Algeria</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v>
      </c>
      <c r="GX72" s="198">
        <f t="shared" si="1133"/>
        <v>28</v>
      </c>
      <c r="GY72" s="197" t="str">
        <f t="shared" si="1065"/>
        <v>Algeria</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v>
      </c>
      <c r="HK72" s="198">
        <f t="shared" si="1134"/>
        <v>28</v>
      </c>
      <c r="HL72" s="197" t="str">
        <f t="shared" si="1070"/>
        <v>Algeria</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v>
      </c>
      <c r="HX72" s="198">
        <f t="shared" si="1135"/>
        <v>28</v>
      </c>
      <c r="HY72" s="197" t="str">
        <f t="shared" si="1075"/>
        <v>Algeria</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v>
      </c>
      <c r="IK72" s="198">
        <f t="shared" si="1136"/>
        <v>28</v>
      </c>
      <c r="IL72" s="197" t="str">
        <f t="shared" si="1080"/>
        <v>Algeria</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v>
      </c>
      <c r="IX72" s="198">
        <f t="shared" si="1137"/>
        <v>28</v>
      </c>
      <c r="IY72" s="197" t="str">
        <f t="shared" si="1085"/>
        <v>Algeria</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v>
      </c>
      <c r="JK72" s="198">
        <f t="shared" si="1138"/>
        <v>28</v>
      </c>
      <c r="JL72" s="197" t="str">
        <f t="shared" si="1090"/>
        <v>Algeria</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v>
      </c>
      <c r="JX72" s="198">
        <f t="shared" si="1139"/>
        <v>28</v>
      </c>
      <c r="JY72" s="197" t="str">
        <f t="shared" si="1095"/>
        <v>Algeria</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v>
      </c>
      <c r="KK72" s="198">
        <f t="shared" si="1140"/>
        <v>28</v>
      </c>
      <c r="KL72" s="197" t="str">
        <f t="shared" si="1100"/>
        <v>Algeria</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v>
      </c>
      <c r="KX72" s="198">
        <f t="shared" si="1141"/>
        <v>28</v>
      </c>
      <c r="KY72" s="197" t="str">
        <f t="shared" si="1105"/>
        <v>Algeria</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v>
      </c>
      <c r="LK72" s="198">
        <f t="shared" si="1142"/>
        <v>28</v>
      </c>
      <c r="LL72" s="197" t="str">
        <f t="shared" si="1110"/>
        <v>Algeria</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v>
      </c>
      <c r="LX72" s="198">
        <f t="shared" si="1143"/>
        <v>28</v>
      </c>
      <c r="LY72" s="197" t="str">
        <f t="shared" si="1115"/>
        <v>Algeria</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c r="B73" s="196">
        <f>INDEX(Groups!$C$7:$C$65,MATCH(C73,Groups!$D$7:$D$65,0))</f>
        <v>28</v>
      </c>
      <c r="C73" s="197" t="str">
        <f>CalcJ!$P$26</f>
        <v>Algeria</v>
      </c>
      <c r="D73" s="198">
        <f>INDEX(Groups!$C$7:$C$65,MATCH(E73,Groups!$D$7:$D$65,0))</f>
        <v>24</v>
      </c>
      <c r="E73" s="197" t="str">
        <f>CalcJ!$Q$26</f>
        <v>Austria</v>
      </c>
      <c r="F73" s="199" t="str">
        <f>CalcJ!$R$26</f>
        <v/>
      </c>
      <c r="G73" s="200" t="str">
        <f>CalcJ!$S$26</f>
        <v/>
      </c>
      <c r="I73" s="196">
        <f t="shared" si="988"/>
        <v>28</v>
      </c>
      <c r="J73" s="197" t="str">
        <f t="shared" si="989"/>
        <v>Algeria</v>
      </c>
      <c r="K73" s="198">
        <f t="shared" si="1118"/>
        <v>24</v>
      </c>
      <c r="L73" s="197" t="str">
        <f t="shared" si="990"/>
        <v>Austria</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Algeria</v>
      </c>
      <c r="X73" s="198">
        <f t="shared" si="1119"/>
        <v>24</v>
      </c>
      <c r="Y73" s="197" t="str">
        <f t="shared" si="995"/>
        <v>Austria</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Algeria</v>
      </c>
      <c r="AK73" s="198">
        <f t="shared" si="1120"/>
        <v>24</v>
      </c>
      <c r="AL73" s="197" t="str">
        <f t="shared" si="1000"/>
        <v>Austria</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Algeria</v>
      </c>
      <c r="AX73" s="198">
        <f t="shared" si="1121"/>
        <v>24</v>
      </c>
      <c r="AY73" s="197" t="str">
        <f t="shared" si="1005"/>
        <v>Austria</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Algeria</v>
      </c>
      <c r="BK73" s="198">
        <f t="shared" si="1122"/>
        <v>24</v>
      </c>
      <c r="BL73" s="197" t="str">
        <f t="shared" si="1010"/>
        <v>Austria</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Algeria</v>
      </c>
      <c r="BX73" s="198">
        <f t="shared" si="1123"/>
        <v>24</v>
      </c>
      <c r="BY73" s="197" t="str">
        <f t="shared" si="1015"/>
        <v>Austria</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Algeria</v>
      </c>
      <c r="CK73" s="198">
        <f t="shared" si="1124"/>
        <v>24</v>
      </c>
      <c r="CL73" s="197" t="str">
        <f t="shared" si="1020"/>
        <v>Austria</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Algeria</v>
      </c>
      <c r="CX73" s="198">
        <f t="shared" si="1125"/>
        <v>24</v>
      </c>
      <c r="CY73" s="197" t="str">
        <f t="shared" si="1025"/>
        <v>Austria</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Algeria</v>
      </c>
      <c r="DK73" s="198">
        <f t="shared" si="1126"/>
        <v>24</v>
      </c>
      <c r="DL73" s="197" t="str">
        <f t="shared" si="1030"/>
        <v>Austria</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Algeria</v>
      </c>
      <c r="DX73" s="198">
        <f t="shared" si="1127"/>
        <v>24</v>
      </c>
      <c r="DY73" s="197" t="str">
        <f t="shared" si="1035"/>
        <v>Austria</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Algeria</v>
      </c>
      <c r="EK73" s="198">
        <f t="shared" si="1128"/>
        <v>24</v>
      </c>
      <c r="EL73" s="197" t="str">
        <f t="shared" si="1040"/>
        <v>Austria</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Algeria</v>
      </c>
      <c r="EX73" s="198">
        <f t="shared" si="1129"/>
        <v>24</v>
      </c>
      <c r="EY73" s="197" t="str">
        <f t="shared" si="1045"/>
        <v>Austria</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Algeria</v>
      </c>
      <c r="FK73" s="198">
        <f t="shared" si="1130"/>
        <v>24</v>
      </c>
      <c r="FL73" s="197" t="str">
        <f t="shared" si="1050"/>
        <v>Austria</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Algeria</v>
      </c>
      <c r="FX73" s="198">
        <f t="shared" si="1131"/>
        <v>24</v>
      </c>
      <c r="FY73" s="197" t="str">
        <f t="shared" si="1055"/>
        <v>Austria</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Algeria</v>
      </c>
      <c r="GK73" s="198">
        <f t="shared" si="1132"/>
        <v>24</v>
      </c>
      <c r="GL73" s="197" t="str">
        <f t="shared" si="1060"/>
        <v>Austria</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Algeria</v>
      </c>
      <c r="GX73" s="198">
        <f t="shared" si="1133"/>
        <v>24</v>
      </c>
      <c r="GY73" s="197" t="str">
        <f t="shared" si="1065"/>
        <v>Austria</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Algeria</v>
      </c>
      <c r="HK73" s="198">
        <f t="shared" si="1134"/>
        <v>24</v>
      </c>
      <c r="HL73" s="197" t="str">
        <f t="shared" si="1070"/>
        <v>Austria</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Algeria</v>
      </c>
      <c r="HX73" s="198">
        <f t="shared" si="1135"/>
        <v>24</v>
      </c>
      <c r="HY73" s="197" t="str">
        <f t="shared" si="1075"/>
        <v>Austria</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Algeria</v>
      </c>
      <c r="IK73" s="198">
        <f t="shared" si="1136"/>
        <v>24</v>
      </c>
      <c r="IL73" s="197" t="str">
        <f t="shared" si="1080"/>
        <v>Austria</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Algeria</v>
      </c>
      <c r="IX73" s="198">
        <f t="shared" si="1137"/>
        <v>24</v>
      </c>
      <c r="IY73" s="197" t="str">
        <f t="shared" si="1085"/>
        <v>Austria</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Algeria</v>
      </c>
      <c r="JK73" s="198">
        <f t="shared" si="1138"/>
        <v>24</v>
      </c>
      <c r="JL73" s="197" t="str">
        <f t="shared" si="1090"/>
        <v>Austria</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Algeria</v>
      </c>
      <c r="JX73" s="198">
        <f t="shared" si="1139"/>
        <v>24</v>
      </c>
      <c r="JY73" s="197" t="str">
        <f t="shared" si="1095"/>
        <v>Austria</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Algeria</v>
      </c>
      <c r="KK73" s="198">
        <f t="shared" si="1140"/>
        <v>24</v>
      </c>
      <c r="KL73" s="197" t="str">
        <f t="shared" si="1100"/>
        <v>Austria</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Algeria</v>
      </c>
      <c r="KX73" s="198">
        <f t="shared" si="1141"/>
        <v>24</v>
      </c>
      <c r="KY73" s="197" t="str">
        <f t="shared" si="1105"/>
        <v>Austria</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Algeria</v>
      </c>
      <c r="LK73" s="198">
        <f t="shared" si="1142"/>
        <v>24</v>
      </c>
      <c r="LL73" s="197" t="str">
        <f t="shared" si="1110"/>
        <v>Austria</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Algeria</v>
      </c>
      <c r="LX73" s="198">
        <f t="shared" si="1143"/>
        <v>24</v>
      </c>
      <c r="LY73" s="197" t="str">
        <f t="shared" si="1115"/>
        <v>Austria</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c r="B74" s="196">
        <f>INDEX(Groups!$C$7:$C$65,MATCH(C74,Groups!$D$7:$D$65,0))</f>
        <v>63</v>
      </c>
      <c r="C74" s="197" t="str">
        <f>CalcJ!$P$27</f>
        <v>Jordan</v>
      </c>
      <c r="D74" s="198">
        <f>INDEX(Groups!$C$7:$C$65,MATCH(E74,Groups!$D$7:$D$65,0))</f>
        <v>3</v>
      </c>
      <c r="E74" s="197" t="str">
        <f>CalcJ!$Q$27</f>
        <v>Argentina</v>
      </c>
      <c r="F74" s="199" t="str">
        <f>CalcJ!$R$27</f>
        <v/>
      </c>
      <c r="G74" s="200" t="str">
        <f>CalcJ!$S$27</f>
        <v/>
      </c>
      <c r="I74" s="196">
        <f t="shared" si="988"/>
        <v>63</v>
      </c>
      <c r="J74" s="197" t="str">
        <f t="shared" si="989"/>
        <v>Jordan</v>
      </c>
      <c r="K74" s="198">
        <f t="shared" si="1118"/>
        <v>3</v>
      </c>
      <c r="L74" s="197" t="str">
        <f t="shared" si="990"/>
        <v>Argentina</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v>
      </c>
      <c r="X74" s="198">
        <f t="shared" si="1119"/>
        <v>3</v>
      </c>
      <c r="Y74" s="197" t="str">
        <f t="shared" si="995"/>
        <v>Argentina</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v>
      </c>
      <c r="AK74" s="198">
        <f t="shared" si="1120"/>
        <v>3</v>
      </c>
      <c r="AL74" s="197" t="str">
        <f t="shared" si="1000"/>
        <v>Argentina</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v>
      </c>
      <c r="AX74" s="198">
        <f t="shared" si="1121"/>
        <v>3</v>
      </c>
      <c r="AY74" s="197" t="str">
        <f t="shared" si="1005"/>
        <v>Argentina</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v>
      </c>
      <c r="BK74" s="198">
        <f t="shared" si="1122"/>
        <v>3</v>
      </c>
      <c r="BL74" s="197" t="str">
        <f t="shared" si="1010"/>
        <v>Argentina</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v>
      </c>
      <c r="BX74" s="198">
        <f t="shared" si="1123"/>
        <v>3</v>
      </c>
      <c r="BY74" s="197" t="str">
        <f t="shared" si="1015"/>
        <v>Argentina</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v>
      </c>
      <c r="CK74" s="198">
        <f t="shared" si="1124"/>
        <v>3</v>
      </c>
      <c r="CL74" s="197" t="str">
        <f t="shared" si="1020"/>
        <v>Argentina</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v>
      </c>
      <c r="CX74" s="198">
        <f t="shared" si="1125"/>
        <v>3</v>
      </c>
      <c r="CY74" s="197" t="str">
        <f t="shared" si="1025"/>
        <v>Argentina</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v>
      </c>
      <c r="DK74" s="198">
        <f t="shared" si="1126"/>
        <v>3</v>
      </c>
      <c r="DL74" s="197" t="str">
        <f t="shared" si="1030"/>
        <v>Argentina</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v>
      </c>
      <c r="DX74" s="198">
        <f t="shared" si="1127"/>
        <v>3</v>
      </c>
      <c r="DY74" s="197" t="str">
        <f t="shared" si="1035"/>
        <v>Argentina</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v>
      </c>
      <c r="EK74" s="198">
        <f t="shared" si="1128"/>
        <v>3</v>
      </c>
      <c r="EL74" s="197" t="str">
        <f t="shared" si="1040"/>
        <v>Argentina</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v>
      </c>
      <c r="EX74" s="198">
        <f t="shared" si="1129"/>
        <v>3</v>
      </c>
      <c r="EY74" s="197" t="str">
        <f t="shared" si="1045"/>
        <v>Argentina</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v>
      </c>
      <c r="FK74" s="198">
        <f t="shared" si="1130"/>
        <v>3</v>
      </c>
      <c r="FL74" s="197" t="str">
        <f t="shared" si="1050"/>
        <v>Argentina</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v>
      </c>
      <c r="FX74" s="198">
        <f t="shared" si="1131"/>
        <v>3</v>
      </c>
      <c r="FY74" s="197" t="str">
        <f t="shared" si="1055"/>
        <v>Argentina</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v>
      </c>
      <c r="GK74" s="198">
        <f t="shared" si="1132"/>
        <v>3</v>
      </c>
      <c r="GL74" s="197" t="str">
        <f t="shared" si="1060"/>
        <v>Argentina</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v>
      </c>
      <c r="GX74" s="198">
        <f t="shared" si="1133"/>
        <v>3</v>
      </c>
      <c r="GY74" s="197" t="str">
        <f t="shared" si="1065"/>
        <v>Argentina</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v>
      </c>
      <c r="HK74" s="198">
        <f t="shared" si="1134"/>
        <v>3</v>
      </c>
      <c r="HL74" s="197" t="str">
        <f t="shared" si="1070"/>
        <v>Argentina</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v>
      </c>
      <c r="HX74" s="198">
        <f t="shared" si="1135"/>
        <v>3</v>
      </c>
      <c r="HY74" s="197" t="str">
        <f t="shared" si="1075"/>
        <v>Argentina</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v>
      </c>
      <c r="IK74" s="198">
        <f t="shared" si="1136"/>
        <v>3</v>
      </c>
      <c r="IL74" s="197" t="str">
        <f t="shared" si="1080"/>
        <v>Argentina</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v>
      </c>
      <c r="IX74" s="198">
        <f t="shared" si="1137"/>
        <v>3</v>
      </c>
      <c r="IY74" s="197" t="str">
        <f t="shared" si="1085"/>
        <v>Argentina</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v>
      </c>
      <c r="JK74" s="198">
        <f t="shared" si="1138"/>
        <v>3</v>
      </c>
      <c r="JL74" s="197" t="str">
        <f t="shared" si="1090"/>
        <v>Argentina</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v>
      </c>
      <c r="JX74" s="198">
        <f t="shared" si="1139"/>
        <v>3</v>
      </c>
      <c r="JY74" s="197" t="str">
        <f t="shared" si="1095"/>
        <v>Argentina</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v>
      </c>
      <c r="KK74" s="198">
        <f t="shared" si="1140"/>
        <v>3</v>
      </c>
      <c r="KL74" s="197" t="str">
        <f t="shared" si="1100"/>
        <v>Argentina</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v>
      </c>
      <c r="KX74" s="198">
        <f t="shared" si="1141"/>
        <v>3</v>
      </c>
      <c r="KY74" s="197" t="str">
        <f t="shared" si="1105"/>
        <v>Argentina</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v>
      </c>
      <c r="LK74" s="198">
        <f t="shared" si="1142"/>
        <v>3</v>
      </c>
      <c r="LL74" s="197" t="str">
        <f t="shared" si="1110"/>
        <v>Argentina</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v>
      </c>
      <c r="LX74" s="198">
        <f t="shared" si="1143"/>
        <v>3</v>
      </c>
      <c r="LY74" s="197" t="str">
        <f t="shared" si="1115"/>
        <v>Argentina</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c r="B75" s="205" t="str">
        <f>Language!$E$130&amp;" K"</f>
        <v>Group K</v>
      </c>
      <c r="C75" s="206"/>
      <c r="D75" s="211"/>
      <c r="E75" s="208"/>
      <c r="F75" s="212"/>
      <c r="G75" s="213"/>
      <c r="I75" s="205" t="str">
        <f t="shared" si="988"/>
        <v>Group K</v>
      </c>
      <c r="J75" s="211"/>
      <c r="K75" s="211"/>
      <c r="L75" s="208"/>
      <c r="M75" s="236"/>
      <c r="N75" s="237"/>
      <c r="O75" s="209"/>
      <c r="P75" s="220"/>
      <c r="Q75" s="220"/>
      <c r="R75" s="208"/>
      <c r="S75" s="208"/>
      <c r="T75" s="221"/>
      <c r="V75" s="205" t="str">
        <f t="shared" si="993"/>
        <v>Group K</v>
      </c>
      <c r="W75" s="211"/>
      <c r="X75" s="211"/>
      <c r="Y75" s="208"/>
      <c r="Z75" s="236"/>
      <c r="AA75" s="237"/>
      <c r="AB75" s="209"/>
      <c r="AC75" s="220"/>
      <c r="AD75" s="220"/>
      <c r="AE75" s="208"/>
      <c r="AF75" s="208"/>
      <c r="AG75" s="221"/>
      <c r="AI75" s="205" t="str">
        <f t="shared" si="998"/>
        <v>Group K</v>
      </c>
      <c r="AJ75" s="211"/>
      <c r="AK75" s="211"/>
      <c r="AL75" s="208"/>
      <c r="AM75" s="236"/>
      <c r="AN75" s="237"/>
      <c r="AO75" s="209"/>
      <c r="AP75" s="220"/>
      <c r="AQ75" s="220"/>
      <c r="AR75" s="208"/>
      <c r="AS75" s="208"/>
      <c r="AT75" s="221"/>
      <c r="AV75" s="205" t="str">
        <f t="shared" si="1003"/>
        <v>Group K</v>
      </c>
      <c r="AW75" s="211"/>
      <c r="AX75" s="211"/>
      <c r="AY75" s="208"/>
      <c r="AZ75" s="236"/>
      <c r="BA75" s="237"/>
      <c r="BB75" s="209"/>
      <c r="BC75" s="220"/>
      <c r="BD75" s="220"/>
      <c r="BE75" s="208"/>
      <c r="BF75" s="208"/>
      <c r="BG75" s="221"/>
      <c r="BI75" s="205" t="str">
        <f t="shared" si="1008"/>
        <v>Group K</v>
      </c>
      <c r="BJ75" s="211"/>
      <c r="BK75" s="211"/>
      <c r="BL75" s="208"/>
      <c r="BM75" s="236"/>
      <c r="BN75" s="237"/>
      <c r="BO75" s="209"/>
      <c r="BP75" s="220"/>
      <c r="BQ75" s="220"/>
      <c r="BR75" s="208"/>
      <c r="BS75" s="208"/>
      <c r="BT75" s="221"/>
      <c r="BV75" s="205" t="str">
        <f t="shared" si="1013"/>
        <v>Group K</v>
      </c>
      <c r="BW75" s="211"/>
      <c r="BX75" s="211"/>
      <c r="BY75" s="208"/>
      <c r="BZ75" s="236"/>
      <c r="CA75" s="237"/>
      <c r="CB75" s="209"/>
      <c r="CC75" s="220"/>
      <c r="CD75" s="220"/>
      <c r="CE75" s="208"/>
      <c r="CF75" s="208"/>
      <c r="CG75" s="221"/>
      <c r="CI75" s="205" t="str">
        <f t="shared" si="1018"/>
        <v>Group K</v>
      </c>
      <c r="CJ75" s="211"/>
      <c r="CK75" s="211"/>
      <c r="CL75" s="208"/>
      <c r="CM75" s="236"/>
      <c r="CN75" s="237"/>
      <c r="CO75" s="209"/>
      <c r="CP75" s="220"/>
      <c r="CQ75" s="220"/>
      <c r="CR75" s="208"/>
      <c r="CS75" s="208"/>
      <c r="CT75" s="221"/>
      <c r="CV75" s="205" t="str">
        <f t="shared" si="1023"/>
        <v>Group K</v>
      </c>
      <c r="CW75" s="211"/>
      <c r="CX75" s="211"/>
      <c r="CY75" s="208"/>
      <c r="CZ75" s="236"/>
      <c r="DA75" s="237"/>
      <c r="DB75" s="209"/>
      <c r="DC75" s="220"/>
      <c r="DD75" s="220"/>
      <c r="DE75" s="208"/>
      <c r="DF75" s="208"/>
      <c r="DG75" s="221"/>
      <c r="DI75" s="205" t="str">
        <f t="shared" si="1028"/>
        <v>Group K</v>
      </c>
      <c r="DJ75" s="211"/>
      <c r="DK75" s="211"/>
      <c r="DL75" s="208"/>
      <c r="DM75" s="236"/>
      <c r="DN75" s="237"/>
      <c r="DO75" s="209"/>
      <c r="DP75" s="220"/>
      <c r="DQ75" s="220"/>
      <c r="DR75" s="208"/>
      <c r="DS75" s="208"/>
      <c r="DT75" s="221"/>
      <c r="DV75" s="205" t="str">
        <f t="shared" si="1033"/>
        <v>Group K</v>
      </c>
      <c r="DW75" s="211"/>
      <c r="DX75" s="211"/>
      <c r="DY75" s="208"/>
      <c r="DZ75" s="236"/>
      <c r="EA75" s="237"/>
      <c r="EB75" s="209"/>
      <c r="EC75" s="220"/>
      <c r="ED75" s="220"/>
      <c r="EE75" s="208"/>
      <c r="EF75" s="208"/>
      <c r="EG75" s="221"/>
      <c r="EI75" s="205" t="str">
        <f t="shared" si="1038"/>
        <v>Group K</v>
      </c>
      <c r="EJ75" s="211"/>
      <c r="EK75" s="211"/>
      <c r="EL75" s="208"/>
      <c r="EM75" s="236"/>
      <c r="EN75" s="237"/>
      <c r="EO75" s="209"/>
      <c r="EP75" s="220"/>
      <c r="EQ75" s="220"/>
      <c r="ER75" s="208"/>
      <c r="ES75" s="208"/>
      <c r="ET75" s="221"/>
      <c r="EV75" s="205" t="str">
        <f t="shared" si="1043"/>
        <v>Group K</v>
      </c>
      <c r="EW75" s="211"/>
      <c r="EX75" s="211"/>
      <c r="EY75" s="208"/>
      <c r="EZ75" s="236"/>
      <c r="FA75" s="237"/>
      <c r="FB75" s="209"/>
      <c r="FC75" s="220"/>
      <c r="FD75" s="220"/>
      <c r="FE75" s="208"/>
      <c r="FF75" s="208"/>
      <c r="FG75" s="221"/>
      <c r="FI75" s="205" t="str">
        <f t="shared" si="1048"/>
        <v>Group K</v>
      </c>
      <c r="FJ75" s="211"/>
      <c r="FK75" s="211"/>
      <c r="FL75" s="208"/>
      <c r="FM75" s="236"/>
      <c r="FN75" s="237"/>
      <c r="FO75" s="209"/>
      <c r="FP75" s="220"/>
      <c r="FQ75" s="220"/>
      <c r="FR75" s="208"/>
      <c r="FS75" s="208"/>
      <c r="FT75" s="221"/>
      <c r="FV75" s="205" t="str">
        <f t="shared" si="1053"/>
        <v>Group K</v>
      </c>
      <c r="FW75" s="211"/>
      <c r="FX75" s="211"/>
      <c r="FY75" s="208"/>
      <c r="FZ75" s="236"/>
      <c r="GA75" s="237"/>
      <c r="GB75" s="209"/>
      <c r="GC75" s="220"/>
      <c r="GD75" s="220"/>
      <c r="GE75" s="208"/>
      <c r="GF75" s="208"/>
      <c r="GG75" s="221"/>
      <c r="GI75" s="205" t="str">
        <f t="shared" si="1058"/>
        <v>Group K</v>
      </c>
      <c r="GJ75" s="211"/>
      <c r="GK75" s="211"/>
      <c r="GL75" s="208"/>
      <c r="GM75" s="236"/>
      <c r="GN75" s="237"/>
      <c r="GO75" s="209"/>
      <c r="GP75" s="220"/>
      <c r="GQ75" s="220"/>
      <c r="GR75" s="208"/>
      <c r="GS75" s="208"/>
      <c r="GT75" s="221"/>
      <c r="GV75" s="205" t="str">
        <f t="shared" si="1063"/>
        <v>Group K</v>
      </c>
      <c r="GW75" s="211"/>
      <c r="GX75" s="211"/>
      <c r="GY75" s="208"/>
      <c r="GZ75" s="236"/>
      <c r="HA75" s="237"/>
      <c r="HB75" s="209"/>
      <c r="HC75" s="220"/>
      <c r="HD75" s="220"/>
      <c r="HE75" s="208"/>
      <c r="HF75" s="208"/>
      <c r="HG75" s="221"/>
      <c r="HI75" s="205" t="str">
        <f t="shared" si="1068"/>
        <v>Group K</v>
      </c>
      <c r="HJ75" s="211"/>
      <c r="HK75" s="211"/>
      <c r="HL75" s="208"/>
      <c r="HM75" s="236"/>
      <c r="HN75" s="237"/>
      <c r="HO75" s="209"/>
      <c r="HP75" s="220"/>
      <c r="HQ75" s="220"/>
      <c r="HR75" s="208"/>
      <c r="HS75" s="208"/>
      <c r="HT75" s="221"/>
      <c r="HV75" s="205" t="str">
        <f t="shared" si="1073"/>
        <v>Group K</v>
      </c>
      <c r="HW75" s="211"/>
      <c r="HX75" s="211"/>
      <c r="HY75" s="208"/>
      <c r="HZ75" s="236"/>
      <c r="IA75" s="237"/>
      <c r="IB75" s="209"/>
      <c r="IC75" s="220"/>
      <c r="ID75" s="220"/>
      <c r="IE75" s="208"/>
      <c r="IF75" s="208"/>
      <c r="IG75" s="221"/>
      <c r="II75" s="205" t="str">
        <f t="shared" si="1078"/>
        <v>Group K</v>
      </c>
      <c r="IJ75" s="211"/>
      <c r="IK75" s="211"/>
      <c r="IL75" s="208"/>
      <c r="IM75" s="236"/>
      <c r="IN75" s="237"/>
      <c r="IO75" s="209"/>
      <c r="IP75" s="220"/>
      <c r="IQ75" s="220"/>
      <c r="IR75" s="208"/>
      <c r="IS75" s="208"/>
      <c r="IT75" s="221"/>
      <c r="IV75" s="205" t="str">
        <f t="shared" si="1083"/>
        <v>Group K</v>
      </c>
      <c r="IW75" s="211"/>
      <c r="IX75" s="211"/>
      <c r="IY75" s="208"/>
      <c r="IZ75" s="236"/>
      <c r="JA75" s="237"/>
      <c r="JB75" s="209"/>
      <c r="JC75" s="220"/>
      <c r="JD75" s="220"/>
      <c r="JE75" s="208"/>
      <c r="JF75" s="208"/>
      <c r="JG75" s="221"/>
      <c r="JI75" s="205" t="str">
        <f t="shared" si="1088"/>
        <v>Group K</v>
      </c>
      <c r="JJ75" s="211"/>
      <c r="JK75" s="211"/>
      <c r="JL75" s="208"/>
      <c r="JM75" s="236"/>
      <c r="JN75" s="237"/>
      <c r="JO75" s="209"/>
      <c r="JP75" s="220"/>
      <c r="JQ75" s="220"/>
      <c r="JR75" s="208"/>
      <c r="JS75" s="208"/>
      <c r="JT75" s="221"/>
      <c r="JV75" s="205" t="str">
        <f t="shared" si="1093"/>
        <v>Group K</v>
      </c>
      <c r="JW75" s="211"/>
      <c r="JX75" s="211"/>
      <c r="JY75" s="208"/>
      <c r="JZ75" s="236"/>
      <c r="KA75" s="237"/>
      <c r="KB75" s="209"/>
      <c r="KC75" s="220"/>
      <c r="KD75" s="220"/>
      <c r="KE75" s="208"/>
      <c r="KF75" s="208"/>
      <c r="KG75" s="221"/>
      <c r="KI75" s="205" t="str">
        <f t="shared" si="1098"/>
        <v>Group K</v>
      </c>
      <c r="KJ75" s="211"/>
      <c r="KK75" s="211"/>
      <c r="KL75" s="208"/>
      <c r="KM75" s="236"/>
      <c r="KN75" s="237"/>
      <c r="KO75" s="209"/>
      <c r="KP75" s="220"/>
      <c r="KQ75" s="220"/>
      <c r="KR75" s="208"/>
      <c r="KS75" s="208"/>
      <c r="KT75" s="221"/>
      <c r="KV75" s="205" t="str">
        <f t="shared" si="1103"/>
        <v>Group K</v>
      </c>
      <c r="KW75" s="211"/>
      <c r="KX75" s="211"/>
      <c r="KY75" s="208"/>
      <c r="KZ75" s="236"/>
      <c r="LA75" s="237"/>
      <c r="LB75" s="209"/>
      <c r="LC75" s="220"/>
      <c r="LD75" s="220"/>
      <c r="LE75" s="208"/>
      <c r="LF75" s="208"/>
      <c r="LG75" s="221"/>
      <c r="LI75" s="205" t="str">
        <f t="shared" si="1108"/>
        <v>Group K</v>
      </c>
      <c r="LJ75" s="211"/>
      <c r="LK75" s="211"/>
      <c r="LL75" s="208"/>
      <c r="LM75" s="236"/>
      <c r="LN75" s="237"/>
      <c r="LO75" s="209"/>
      <c r="LP75" s="220"/>
      <c r="LQ75" s="220"/>
      <c r="LR75" s="208"/>
      <c r="LS75" s="208"/>
      <c r="LT75" s="221"/>
      <c r="LV75" s="205" t="str">
        <f t="shared" si="1113"/>
        <v>Group K</v>
      </c>
      <c r="LW75" s="211"/>
      <c r="LX75" s="211"/>
      <c r="LY75" s="208"/>
      <c r="LZ75" s="236"/>
      <c r="MA75" s="237"/>
      <c r="MB75" s="209"/>
      <c r="MC75" s="220"/>
      <c r="MD75" s="220"/>
      <c r="ME75" s="208"/>
      <c r="MF75" s="208"/>
      <c r="MG75" s="221"/>
    </row>
    <row r="76" spans="2:345">
      <c r="B76" s="196">
        <f>INDEX(Groups!$C$7:$C$65,MATCH(C76,Groups!$D$7:$D$65,0))</f>
        <v>5</v>
      </c>
      <c r="C76" s="197" t="str">
        <f>CalcK!$P$22</f>
        <v>Portugal</v>
      </c>
      <c r="D76" s="198">
        <f>INDEX(Groups!$C$7:$C$65,MATCH(E76,Groups!$D$7:$D$65,0))</f>
        <v>46</v>
      </c>
      <c r="E76" s="197" t="str">
        <f>CalcK!$Q$22</f>
        <v>DR Congo</v>
      </c>
      <c r="F76" s="199" t="str">
        <f>CalcK!$R$22</f>
        <v/>
      </c>
      <c r="G76" s="200" t="str">
        <f>CalcK!$S$22</f>
        <v/>
      </c>
      <c r="I76" s="196">
        <f t="shared" si="988"/>
        <v>5</v>
      </c>
      <c r="J76" s="197" t="str">
        <f t="shared" ref="J76:J81" si="1144">$C76</f>
        <v>Portugal</v>
      </c>
      <c r="K76" s="198">
        <f t="shared" ref="K76:K81" si="1145">$D76</f>
        <v>46</v>
      </c>
      <c r="L76" s="197" t="str">
        <f t="shared" ref="L76:L81" si="1146">$E76</f>
        <v>DR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DR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DR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DR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DR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DR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DR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DR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DR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DR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DR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DR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DR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DR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DR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DR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DR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DR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DR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DR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DR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DR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DR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DR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DR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DR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c r="B77" s="196">
        <f>INDEX(Groups!$C$7:$C$65,MATCH(C77,Groups!$D$7:$D$65,0))</f>
        <v>50</v>
      </c>
      <c r="C77" s="197" t="str">
        <f>CalcK!$P$23</f>
        <v>Uzbekistan</v>
      </c>
      <c r="D77" s="198">
        <f>INDEX(Groups!$C$7:$C$65,MATCH(E77,Groups!$D$7:$D$65,0))</f>
        <v>13</v>
      </c>
      <c r="E77" s="197" t="str">
        <f>CalcK!$Q$23</f>
        <v>Colombia</v>
      </c>
      <c r="F77" s="729" t="str">
        <f>CalcK!$R$23</f>
        <v/>
      </c>
      <c r="G77" s="200" t="str">
        <f>CalcK!$S$23</f>
        <v/>
      </c>
      <c r="I77" s="196">
        <f t="shared" si="988"/>
        <v>50</v>
      </c>
      <c r="J77" s="197" t="str">
        <f t="shared" si="1144"/>
        <v>Uzbekistan</v>
      </c>
      <c r="K77" s="198">
        <f t="shared" si="1145"/>
        <v>13</v>
      </c>
      <c r="L77" s="197" t="str">
        <f t="shared" si="1146"/>
        <v>Colombia</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Uzbekistan</v>
      </c>
      <c r="X77" s="198">
        <f t="shared" si="1150"/>
        <v>13</v>
      </c>
      <c r="Y77" s="197" t="str">
        <f t="shared" si="1151"/>
        <v>Colombia</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Uzbekistan</v>
      </c>
      <c r="AK77" s="198">
        <f t="shared" si="1155"/>
        <v>13</v>
      </c>
      <c r="AL77" s="197" t="str">
        <f t="shared" si="1156"/>
        <v>Colombia</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Uzbekistan</v>
      </c>
      <c r="AX77" s="198">
        <f t="shared" si="1160"/>
        <v>13</v>
      </c>
      <c r="AY77" s="197" t="str">
        <f t="shared" si="1161"/>
        <v>Colombia</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Uzbekistan</v>
      </c>
      <c r="BK77" s="198">
        <f t="shared" si="1165"/>
        <v>13</v>
      </c>
      <c r="BL77" s="197" t="str">
        <f t="shared" si="1166"/>
        <v>Colombia</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Uzbekistan</v>
      </c>
      <c r="BX77" s="198">
        <f t="shared" si="1170"/>
        <v>13</v>
      </c>
      <c r="BY77" s="197" t="str">
        <f t="shared" si="1171"/>
        <v>Colombia</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Uzbekistan</v>
      </c>
      <c r="CK77" s="198">
        <f t="shared" si="1175"/>
        <v>13</v>
      </c>
      <c r="CL77" s="197" t="str">
        <f t="shared" si="1176"/>
        <v>Colombia</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Uzbekistan</v>
      </c>
      <c r="CX77" s="198">
        <f t="shared" si="1180"/>
        <v>13</v>
      </c>
      <c r="CY77" s="197" t="str">
        <f t="shared" si="1181"/>
        <v>Colombia</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Uzbekistan</v>
      </c>
      <c r="DK77" s="198">
        <f t="shared" si="1185"/>
        <v>13</v>
      </c>
      <c r="DL77" s="197" t="str">
        <f t="shared" si="1186"/>
        <v>Colombia</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Uzbekistan</v>
      </c>
      <c r="DX77" s="198">
        <f t="shared" si="1190"/>
        <v>13</v>
      </c>
      <c r="DY77" s="197" t="str">
        <f t="shared" si="1191"/>
        <v>Colombia</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Uzbekistan</v>
      </c>
      <c r="EK77" s="198">
        <f t="shared" si="1195"/>
        <v>13</v>
      </c>
      <c r="EL77" s="197" t="str">
        <f t="shared" si="1196"/>
        <v>Colombia</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Uzbekistan</v>
      </c>
      <c r="EX77" s="198">
        <f t="shared" si="1200"/>
        <v>13</v>
      </c>
      <c r="EY77" s="197" t="str">
        <f t="shared" si="1201"/>
        <v>Colombia</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Uzbekistan</v>
      </c>
      <c r="FK77" s="198">
        <f t="shared" si="1205"/>
        <v>13</v>
      </c>
      <c r="FL77" s="197" t="str">
        <f t="shared" si="1206"/>
        <v>Colombia</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Uzbekistan</v>
      </c>
      <c r="FX77" s="198">
        <f t="shared" si="1210"/>
        <v>13</v>
      </c>
      <c r="FY77" s="197" t="str">
        <f t="shared" si="1211"/>
        <v>Colombia</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Uzbekistan</v>
      </c>
      <c r="GK77" s="198">
        <f t="shared" si="1215"/>
        <v>13</v>
      </c>
      <c r="GL77" s="197" t="str">
        <f t="shared" si="1216"/>
        <v>Colombia</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Uzbekistan</v>
      </c>
      <c r="GX77" s="198">
        <f t="shared" si="1220"/>
        <v>13</v>
      </c>
      <c r="GY77" s="197" t="str">
        <f t="shared" si="1221"/>
        <v>Colombia</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Uzbekistan</v>
      </c>
      <c r="HK77" s="198">
        <f t="shared" si="1225"/>
        <v>13</v>
      </c>
      <c r="HL77" s="197" t="str">
        <f t="shared" si="1226"/>
        <v>Colombia</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Uzbekistan</v>
      </c>
      <c r="HX77" s="198">
        <f t="shared" si="1230"/>
        <v>13</v>
      </c>
      <c r="HY77" s="197" t="str">
        <f t="shared" si="1231"/>
        <v>Colombia</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Uzbekistan</v>
      </c>
      <c r="IK77" s="198">
        <f t="shared" si="1235"/>
        <v>13</v>
      </c>
      <c r="IL77" s="197" t="str">
        <f t="shared" si="1236"/>
        <v>Colombia</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Uzbekistan</v>
      </c>
      <c r="IX77" s="198">
        <f t="shared" si="1240"/>
        <v>13</v>
      </c>
      <c r="IY77" s="197" t="str">
        <f t="shared" si="1241"/>
        <v>Colombia</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Uzbekistan</v>
      </c>
      <c r="JK77" s="198">
        <f t="shared" si="1245"/>
        <v>13</v>
      </c>
      <c r="JL77" s="197" t="str">
        <f t="shared" si="1246"/>
        <v>Colombia</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Uzbekistan</v>
      </c>
      <c r="JX77" s="198">
        <f t="shared" si="1250"/>
        <v>13</v>
      </c>
      <c r="JY77" s="197" t="str">
        <f t="shared" si="1251"/>
        <v>Colombia</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Uzbekistan</v>
      </c>
      <c r="KK77" s="198">
        <f t="shared" si="1255"/>
        <v>13</v>
      </c>
      <c r="KL77" s="197" t="str">
        <f t="shared" si="1256"/>
        <v>Colombia</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Uzbekistan</v>
      </c>
      <c r="KX77" s="198">
        <f t="shared" si="1260"/>
        <v>13</v>
      </c>
      <c r="KY77" s="197" t="str">
        <f t="shared" si="1261"/>
        <v>Colombia</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Uzbekistan</v>
      </c>
      <c r="LK77" s="198">
        <f t="shared" si="1265"/>
        <v>13</v>
      </c>
      <c r="LL77" s="197" t="str">
        <f t="shared" si="1266"/>
        <v>Colombia</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Uzbekistan</v>
      </c>
      <c r="LX77" s="198">
        <f t="shared" si="1270"/>
        <v>13</v>
      </c>
      <c r="LY77" s="197" t="str">
        <f t="shared" si="1271"/>
        <v>Colombia</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c r="B78" s="196">
        <f>INDEX(Groups!$C$7:$C$65,MATCH(C78,Groups!$D$7:$D$65,0))</f>
        <v>5</v>
      </c>
      <c r="C78" s="197" t="str">
        <f>CalcK!$P$24</f>
        <v>Portugal</v>
      </c>
      <c r="D78" s="198">
        <f>INDEX(Groups!$C$7:$C$65,MATCH(E78,Groups!$D$7:$D$65,0))</f>
        <v>50</v>
      </c>
      <c r="E78" s="197" t="str">
        <f>CalcK!$Q$24</f>
        <v>Uzbekistan</v>
      </c>
      <c r="F78" s="199" t="str">
        <f>CalcK!$R$24</f>
        <v/>
      </c>
      <c r="G78" s="200" t="str">
        <f>CalcK!$S$24</f>
        <v/>
      </c>
      <c r="I78" s="196">
        <f t="shared" si="988"/>
        <v>5</v>
      </c>
      <c r="J78" s="197" t="str">
        <f t="shared" si="1144"/>
        <v>Portugal</v>
      </c>
      <c r="K78" s="198">
        <f t="shared" si="1145"/>
        <v>50</v>
      </c>
      <c r="L78" s="197" t="str">
        <f t="shared" si="1146"/>
        <v>Uzbekistan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Uzbekistan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Uzbekistan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Uzbekistan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Uzbekistan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Uzbekistan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Uzbekistan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Uzbekistan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Uzbekistan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Uzbekistan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Uzbekistan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Uzbekistan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Uzbekistan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Uzbekistan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Uzbekistan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Uzbekistan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Uzbekistan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Uzbekistan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Uzbekistan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Uzbekistan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Uzbekistan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Uzbekistan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Uzbekistan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Uzbekistan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Uzbekistan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Uzbekistan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c r="B79" s="196">
        <f>INDEX(Groups!$C$7:$C$65,MATCH(C79,Groups!$D$7:$D$65,0))</f>
        <v>13</v>
      </c>
      <c r="C79" s="197" t="str">
        <f>CalcK!$P$25</f>
        <v>Colombia</v>
      </c>
      <c r="D79" s="198">
        <f>INDEX(Groups!$C$7:$C$65,MATCH(E79,Groups!$D$7:$D$65,0))</f>
        <v>46</v>
      </c>
      <c r="E79" s="197" t="str">
        <f>CalcK!$Q$25</f>
        <v>DR Congo</v>
      </c>
      <c r="F79" s="199" t="str">
        <f>CalcK!$R$25</f>
        <v/>
      </c>
      <c r="G79" s="200" t="str">
        <f>CalcK!$S$25</f>
        <v/>
      </c>
      <c r="I79" s="196">
        <f t="shared" si="988"/>
        <v>13</v>
      </c>
      <c r="J79" s="197" t="str">
        <f t="shared" si="1144"/>
        <v>Colombia</v>
      </c>
      <c r="K79" s="198">
        <f t="shared" si="1145"/>
        <v>46</v>
      </c>
      <c r="L79" s="197" t="str">
        <f t="shared" si="1146"/>
        <v>DR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Colombia</v>
      </c>
      <c r="X79" s="198">
        <f t="shared" si="1150"/>
        <v>46</v>
      </c>
      <c r="Y79" s="197" t="str">
        <f t="shared" si="1151"/>
        <v>DR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Colombia</v>
      </c>
      <c r="AK79" s="198">
        <f t="shared" si="1155"/>
        <v>46</v>
      </c>
      <c r="AL79" s="197" t="str">
        <f t="shared" si="1156"/>
        <v>DR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Colombia</v>
      </c>
      <c r="AX79" s="198">
        <f t="shared" si="1160"/>
        <v>46</v>
      </c>
      <c r="AY79" s="197" t="str">
        <f t="shared" si="1161"/>
        <v>DR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Colombia</v>
      </c>
      <c r="BK79" s="198">
        <f t="shared" si="1165"/>
        <v>46</v>
      </c>
      <c r="BL79" s="197" t="str">
        <f t="shared" si="1166"/>
        <v>DR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Colombia</v>
      </c>
      <c r="BX79" s="198">
        <f t="shared" si="1170"/>
        <v>46</v>
      </c>
      <c r="BY79" s="197" t="str">
        <f t="shared" si="1171"/>
        <v>DR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Colombia</v>
      </c>
      <c r="CK79" s="198">
        <f t="shared" si="1175"/>
        <v>46</v>
      </c>
      <c r="CL79" s="197" t="str">
        <f t="shared" si="1176"/>
        <v>DR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Colombia</v>
      </c>
      <c r="CX79" s="198">
        <f t="shared" si="1180"/>
        <v>46</v>
      </c>
      <c r="CY79" s="197" t="str">
        <f t="shared" si="1181"/>
        <v>DR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Colombia</v>
      </c>
      <c r="DK79" s="198">
        <f t="shared" si="1185"/>
        <v>46</v>
      </c>
      <c r="DL79" s="197" t="str">
        <f t="shared" si="1186"/>
        <v>DR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Colombia</v>
      </c>
      <c r="DX79" s="198">
        <f t="shared" si="1190"/>
        <v>46</v>
      </c>
      <c r="DY79" s="197" t="str">
        <f t="shared" si="1191"/>
        <v>DR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Colombia</v>
      </c>
      <c r="EK79" s="198">
        <f t="shared" si="1195"/>
        <v>46</v>
      </c>
      <c r="EL79" s="197" t="str">
        <f t="shared" si="1196"/>
        <v>DR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Colombia</v>
      </c>
      <c r="EX79" s="198">
        <f t="shared" si="1200"/>
        <v>46</v>
      </c>
      <c r="EY79" s="197" t="str">
        <f t="shared" si="1201"/>
        <v>DR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Colombia</v>
      </c>
      <c r="FK79" s="198">
        <f t="shared" si="1205"/>
        <v>46</v>
      </c>
      <c r="FL79" s="197" t="str">
        <f t="shared" si="1206"/>
        <v>DR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Colombia</v>
      </c>
      <c r="FX79" s="198">
        <f t="shared" si="1210"/>
        <v>46</v>
      </c>
      <c r="FY79" s="197" t="str">
        <f t="shared" si="1211"/>
        <v>DR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Colombia</v>
      </c>
      <c r="GK79" s="198">
        <f t="shared" si="1215"/>
        <v>46</v>
      </c>
      <c r="GL79" s="197" t="str">
        <f t="shared" si="1216"/>
        <v>DR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Colombia</v>
      </c>
      <c r="GX79" s="198">
        <f t="shared" si="1220"/>
        <v>46</v>
      </c>
      <c r="GY79" s="197" t="str">
        <f t="shared" si="1221"/>
        <v>DR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Colombia</v>
      </c>
      <c r="HK79" s="198">
        <f t="shared" si="1225"/>
        <v>46</v>
      </c>
      <c r="HL79" s="197" t="str">
        <f t="shared" si="1226"/>
        <v>DR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Colombia</v>
      </c>
      <c r="HX79" s="198">
        <f t="shared" si="1230"/>
        <v>46</v>
      </c>
      <c r="HY79" s="197" t="str">
        <f t="shared" si="1231"/>
        <v>DR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Colombia</v>
      </c>
      <c r="IK79" s="198">
        <f t="shared" si="1235"/>
        <v>46</v>
      </c>
      <c r="IL79" s="197" t="str">
        <f t="shared" si="1236"/>
        <v>DR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Colombia</v>
      </c>
      <c r="IX79" s="198">
        <f t="shared" si="1240"/>
        <v>46</v>
      </c>
      <c r="IY79" s="197" t="str">
        <f t="shared" si="1241"/>
        <v>DR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Colombia</v>
      </c>
      <c r="JK79" s="198">
        <f t="shared" si="1245"/>
        <v>46</v>
      </c>
      <c r="JL79" s="197" t="str">
        <f t="shared" si="1246"/>
        <v>DR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Colombia</v>
      </c>
      <c r="JX79" s="198">
        <f t="shared" si="1250"/>
        <v>46</v>
      </c>
      <c r="JY79" s="197" t="str">
        <f t="shared" si="1251"/>
        <v>DR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Colombia</v>
      </c>
      <c r="KK79" s="198">
        <f t="shared" si="1255"/>
        <v>46</v>
      </c>
      <c r="KL79" s="197" t="str">
        <f t="shared" si="1256"/>
        <v>DR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Colombia</v>
      </c>
      <c r="KX79" s="198">
        <f t="shared" si="1260"/>
        <v>46</v>
      </c>
      <c r="KY79" s="197" t="str">
        <f t="shared" si="1261"/>
        <v>DR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Colombia</v>
      </c>
      <c r="LK79" s="198">
        <f t="shared" si="1265"/>
        <v>46</v>
      </c>
      <c r="LL79" s="197" t="str">
        <f t="shared" si="1266"/>
        <v>DR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Colombia</v>
      </c>
      <c r="LX79" s="198">
        <f t="shared" si="1270"/>
        <v>46</v>
      </c>
      <c r="LY79" s="197" t="str">
        <f t="shared" si="1271"/>
        <v>DR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c r="B80" s="196">
        <f>INDEX(Groups!$C$7:$C$65,MATCH(C80,Groups!$D$7:$D$65,0))</f>
        <v>13</v>
      </c>
      <c r="C80" s="197" t="str">
        <f>CalcK!$P$26</f>
        <v>Colombia</v>
      </c>
      <c r="D80" s="198">
        <f>INDEX(Groups!$C$7:$C$65,MATCH(E80,Groups!$D$7:$D$65,0))</f>
        <v>5</v>
      </c>
      <c r="E80" s="197" t="str">
        <f>CalcK!$Q$26</f>
        <v>Portugal</v>
      </c>
      <c r="F80" s="199" t="str">
        <f>CalcK!$R$26</f>
        <v/>
      </c>
      <c r="G80" s="200" t="str">
        <f>CalcK!$S$26</f>
        <v/>
      </c>
      <c r="I80" s="196">
        <f t="shared" si="988"/>
        <v>13</v>
      </c>
      <c r="J80" s="197" t="str">
        <f t="shared" si="1144"/>
        <v>Colombia</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Colombia</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Colombia</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Colombia</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Colombia</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Colombia</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Colombia</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Colombia</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Colombia</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Colombia</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Colombia</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Colombia</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Colombia</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Colombia</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Colombia</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Colombia</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Colombia</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Colombia</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Colombia</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Colombia</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Colombia</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Colombia</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Colombia</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Colombia</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Colombia</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Colombia</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c r="B81" s="196">
        <f>INDEX(Groups!$C$7:$C$65,MATCH(C81,Groups!$D$7:$D$65,0))</f>
        <v>46</v>
      </c>
      <c r="C81" s="197" t="str">
        <f>CalcK!$P$27</f>
        <v>DR Congo</v>
      </c>
      <c r="D81" s="198">
        <f>INDEX(Groups!$C$7:$C$65,MATCH(E81,Groups!$D$7:$D$65,0))</f>
        <v>50</v>
      </c>
      <c r="E81" s="197" t="str">
        <f>CalcK!$Q$27</f>
        <v>Uzbekistan</v>
      </c>
      <c r="F81" s="199" t="str">
        <f>CalcK!$R$27</f>
        <v/>
      </c>
      <c r="G81" s="200" t="str">
        <f>CalcK!$S$27</f>
        <v/>
      </c>
      <c r="I81" s="196">
        <f t="shared" si="988"/>
        <v>46</v>
      </c>
      <c r="J81" s="197" t="str">
        <f t="shared" si="1144"/>
        <v>DR Congo</v>
      </c>
      <c r="K81" s="198">
        <f t="shared" si="1145"/>
        <v>50</v>
      </c>
      <c r="L81" s="197" t="str">
        <f t="shared" si="1146"/>
        <v>Uzbekistan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DR Congo</v>
      </c>
      <c r="X81" s="198">
        <f t="shared" si="1150"/>
        <v>50</v>
      </c>
      <c r="Y81" s="197" t="str">
        <f t="shared" si="1151"/>
        <v>Uzbekistan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DR Congo</v>
      </c>
      <c r="AK81" s="198">
        <f t="shared" si="1155"/>
        <v>50</v>
      </c>
      <c r="AL81" s="197" t="str">
        <f t="shared" si="1156"/>
        <v>Uzbekistan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DR Congo</v>
      </c>
      <c r="AX81" s="198">
        <f t="shared" si="1160"/>
        <v>50</v>
      </c>
      <c r="AY81" s="197" t="str">
        <f t="shared" si="1161"/>
        <v>Uzbekistan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DR Congo</v>
      </c>
      <c r="BK81" s="198">
        <f t="shared" si="1165"/>
        <v>50</v>
      </c>
      <c r="BL81" s="197" t="str">
        <f t="shared" si="1166"/>
        <v>Uzbekistan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DR Congo</v>
      </c>
      <c r="BX81" s="198">
        <f t="shared" si="1170"/>
        <v>50</v>
      </c>
      <c r="BY81" s="197" t="str">
        <f t="shared" si="1171"/>
        <v>Uzbekistan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DR Congo</v>
      </c>
      <c r="CK81" s="198">
        <f t="shared" si="1175"/>
        <v>50</v>
      </c>
      <c r="CL81" s="197" t="str">
        <f t="shared" si="1176"/>
        <v>Uzbekistan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DR Congo</v>
      </c>
      <c r="CX81" s="198">
        <f t="shared" si="1180"/>
        <v>50</v>
      </c>
      <c r="CY81" s="197" t="str">
        <f t="shared" si="1181"/>
        <v>Uzbekistan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DR Congo</v>
      </c>
      <c r="DK81" s="198">
        <f t="shared" si="1185"/>
        <v>50</v>
      </c>
      <c r="DL81" s="197" t="str">
        <f t="shared" si="1186"/>
        <v>Uzbekistan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DR Congo</v>
      </c>
      <c r="DX81" s="198">
        <f t="shared" si="1190"/>
        <v>50</v>
      </c>
      <c r="DY81" s="197" t="str">
        <f t="shared" si="1191"/>
        <v>Uzbekistan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DR Congo</v>
      </c>
      <c r="EK81" s="198">
        <f t="shared" si="1195"/>
        <v>50</v>
      </c>
      <c r="EL81" s="197" t="str">
        <f t="shared" si="1196"/>
        <v>Uzbekistan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DR Congo</v>
      </c>
      <c r="EX81" s="198">
        <f t="shared" si="1200"/>
        <v>50</v>
      </c>
      <c r="EY81" s="197" t="str">
        <f t="shared" si="1201"/>
        <v>Uzbekistan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DR Congo</v>
      </c>
      <c r="FK81" s="198">
        <f t="shared" si="1205"/>
        <v>50</v>
      </c>
      <c r="FL81" s="197" t="str">
        <f t="shared" si="1206"/>
        <v>Uzbekistan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DR Congo</v>
      </c>
      <c r="FX81" s="198">
        <f t="shared" si="1210"/>
        <v>50</v>
      </c>
      <c r="FY81" s="197" t="str">
        <f t="shared" si="1211"/>
        <v>Uzbekistan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DR Congo</v>
      </c>
      <c r="GK81" s="198">
        <f t="shared" si="1215"/>
        <v>50</v>
      </c>
      <c r="GL81" s="197" t="str">
        <f t="shared" si="1216"/>
        <v>Uzbekistan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DR Congo</v>
      </c>
      <c r="GX81" s="198">
        <f t="shared" si="1220"/>
        <v>50</v>
      </c>
      <c r="GY81" s="197" t="str">
        <f t="shared" si="1221"/>
        <v>Uzbekistan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DR Congo</v>
      </c>
      <c r="HK81" s="198">
        <f t="shared" si="1225"/>
        <v>50</v>
      </c>
      <c r="HL81" s="197" t="str">
        <f t="shared" si="1226"/>
        <v>Uzbekistan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DR Congo</v>
      </c>
      <c r="HX81" s="198">
        <f t="shared" si="1230"/>
        <v>50</v>
      </c>
      <c r="HY81" s="197" t="str">
        <f t="shared" si="1231"/>
        <v>Uzbekistan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DR Congo</v>
      </c>
      <c r="IK81" s="198">
        <f t="shared" si="1235"/>
        <v>50</v>
      </c>
      <c r="IL81" s="197" t="str">
        <f t="shared" si="1236"/>
        <v>Uzbekistan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DR Congo</v>
      </c>
      <c r="IX81" s="198">
        <f t="shared" si="1240"/>
        <v>50</v>
      </c>
      <c r="IY81" s="197" t="str">
        <f t="shared" si="1241"/>
        <v>Uzbekistan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DR Congo</v>
      </c>
      <c r="JK81" s="198">
        <f t="shared" si="1245"/>
        <v>50</v>
      </c>
      <c r="JL81" s="197" t="str">
        <f t="shared" si="1246"/>
        <v>Uzbekistan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DR Congo</v>
      </c>
      <c r="JX81" s="198">
        <f t="shared" si="1250"/>
        <v>50</v>
      </c>
      <c r="JY81" s="197" t="str">
        <f t="shared" si="1251"/>
        <v>Uzbekistan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DR Congo</v>
      </c>
      <c r="KK81" s="198">
        <f t="shared" si="1255"/>
        <v>50</v>
      </c>
      <c r="KL81" s="197" t="str">
        <f t="shared" si="1256"/>
        <v>Uzbekistan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DR Congo</v>
      </c>
      <c r="KX81" s="198">
        <f t="shared" si="1260"/>
        <v>50</v>
      </c>
      <c r="KY81" s="197" t="str">
        <f t="shared" si="1261"/>
        <v>Uzbekistan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DR Congo</v>
      </c>
      <c r="LK81" s="198">
        <f t="shared" si="1265"/>
        <v>50</v>
      </c>
      <c r="LL81" s="197" t="str">
        <f t="shared" si="1266"/>
        <v>Uzbekistan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DR Congo</v>
      </c>
      <c r="LX81" s="198">
        <f t="shared" si="1270"/>
        <v>50</v>
      </c>
      <c r="LY81" s="197" t="str">
        <f t="shared" si="1271"/>
        <v>Uzbekistan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c r="B82" s="205" t="str">
        <f>Language!$E$130&amp;" L"</f>
        <v>Group L</v>
      </c>
      <c r="C82" s="206"/>
      <c r="D82" s="211"/>
      <c r="E82" s="208"/>
      <c r="F82" s="212"/>
      <c r="G82" s="213"/>
      <c r="I82" s="205" t="str">
        <f t="shared" si="988"/>
        <v>Group L</v>
      </c>
      <c r="J82" s="211"/>
      <c r="K82" s="211"/>
      <c r="L82" s="208"/>
      <c r="M82" s="236"/>
      <c r="N82" s="237"/>
      <c r="O82" s="209"/>
      <c r="P82" s="220"/>
      <c r="Q82" s="220"/>
      <c r="R82" s="208"/>
      <c r="S82" s="208"/>
      <c r="T82" s="221"/>
      <c r="V82" s="205" t="str">
        <f t="shared" si="993"/>
        <v>Group L</v>
      </c>
      <c r="W82" s="211"/>
      <c r="X82" s="211"/>
      <c r="Y82" s="208"/>
      <c r="Z82" s="236"/>
      <c r="AA82" s="237"/>
      <c r="AB82" s="209"/>
      <c r="AC82" s="220"/>
      <c r="AD82" s="220"/>
      <c r="AE82" s="208"/>
      <c r="AF82" s="208"/>
      <c r="AG82" s="221"/>
      <c r="AI82" s="205" t="str">
        <f t="shared" si="998"/>
        <v>Group L</v>
      </c>
      <c r="AJ82" s="211"/>
      <c r="AK82" s="211"/>
      <c r="AL82" s="208"/>
      <c r="AM82" s="236"/>
      <c r="AN82" s="237"/>
      <c r="AO82" s="209"/>
      <c r="AP82" s="220"/>
      <c r="AQ82" s="220"/>
      <c r="AR82" s="208"/>
      <c r="AS82" s="208"/>
      <c r="AT82" s="221"/>
      <c r="AV82" s="205" t="str">
        <f t="shared" si="1003"/>
        <v>Group L</v>
      </c>
      <c r="AW82" s="211"/>
      <c r="AX82" s="211"/>
      <c r="AY82" s="208"/>
      <c r="AZ82" s="236"/>
      <c r="BA82" s="237"/>
      <c r="BB82" s="209"/>
      <c r="BC82" s="220"/>
      <c r="BD82" s="220"/>
      <c r="BE82" s="208"/>
      <c r="BF82" s="208"/>
      <c r="BG82" s="221"/>
      <c r="BI82" s="205" t="str">
        <f t="shared" si="1008"/>
        <v>Group L</v>
      </c>
      <c r="BJ82" s="211"/>
      <c r="BK82" s="211"/>
      <c r="BL82" s="208"/>
      <c r="BM82" s="236"/>
      <c r="BN82" s="237"/>
      <c r="BO82" s="209"/>
      <c r="BP82" s="220"/>
      <c r="BQ82" s="220"/>
      <c r="BR82" s="208"/>
      <c r="BS82" s="208"/>
      <c r="BT82" s="221"/>
      <c r="BV82" s="205" t="str">
        <f t="shared" si="1013"/>
        <v>Group L</v>
      </c>
      <c r="BW82" s="211"/>
      <c r="BX82" s="211"/>
      <c r="BY82" s="208"/>
      <c r="BZ82" s="236"/>
      <c r="CA82" s="237"/>
      <c r="CB82" s="209"/>
      <c r="CC82" s="220"/>
      <c r="CD82" s="220"/>
      <c r="CE82" s="208"/>
      <c r="CF82" s="208"/>
      <c r="CG82" s="221"/>
      <c r="CI82" s="205" t="str">
        <f t="shared" si="1018"/>
        <v>Group L</v>
      </c>
      <c r="CJ82" s="211"/>
      <c r="CK82" s="211"/>
      <c r="CL82" s="208"/>
      <c r="CM82" s="236"/>
      <c r="CN82" s="237"/>
      <c r="CO82" s="209"/>
      <c r="CP82" s="220"/>
      <c r="CQ82" s="220"/>
      <c r="CR82" s="208"/>
      <c r="CS82" s="208"/>
      <c r="CT82" s="221"/>
      <c r="CV82" s="205" t="str">
        <f t="shared" si="1023"/>
        <v>Group L</v>
      </c>
      <c r="CW82" s="211"/>
      <c r="CX82" s="211"/>
      <c r="CY82" s="208"/>
      <c r="CZ82" s="236"/>
      <c r="DA82" s="237"/>
      <c r="DB82" s="209"/>
      <c r="DC82" s="220"/>
      <c r="DD82" s="220"/>
      <c r="DE82" s="208"/>
      <c r="DF82" s="208"/>
      <c r="DG82" s="221"/>
      <c r="DI82" s="205" t="str">
        <f t="shared" si="1028"/>
        <v>Group L</v>
      </c>
      <c r="DJ82" s="211"/>
      <c r="DK82" s="211"/>
      <c r="DL82" s="208"/>
      <c r="DM82" s="236"/>
      <c r="DN82" s="237"/>
      <c r="DO82" s="209"/>
      <c r="DP82" s="220"/>
      <c r="DQ82" s="220"/>
      <c r="DR82" s="208"/>
      <c r="DS82" s="208"/>
      <c r="DT82" s="221"/>
      <c r="DV82" s="205" t="str">
        <f t="shared" si="1033"/>
        <v>Group L</v>
      </c>
      <c r="DW82" s="211"/>
      <c r="DX82" s="211"/>
      <c r="DY82" s="208"/>
      <c r="DZ82" s="236"/>
      <c r="EA82" s="237"/>
      <c r="EB82" s="209"/>
      <c r="EC82" s="220"/>
      <c r="ED82" s="220"/>
      <c r="EE82" s="208"/>
      <c r="EF82" s="208"/>
      <c r="EG82" s="221"/>
      <c r="EI82" s="205" t="str">
        <f t="shared" si="1038"/>
        <v>Group L</v>
      </c>
      <c r="EJ82" s="211"/>
      <c r="EK82" s="211"/>
      <c r="EL82" s="208"/>
      <c r="EM82" s="236"/>
      <c r="EN82" s="237"/>
      <c r="EO82" s="209"/>
      <c r="EP82" s="220"/>
      <c r="EQ82" s="220"/>
      <c r="ER82" s="208"/>
      <c r="ES82" s="208"/>
      <c r="ET82" s="221"/>
      <c r="EV82" s="205" t="str">
        <f t="shared" si="1043"/>
        <v>Group L</v>
      </c>
      <c r="EW82" s="211"/>
      <c r="EX82" s="211"/>
      <c r="EY82" s="208"/>
      <c r="EZ82" s="236"/>
      <c r="FA82" s="237"/>
      <c r="FB82" s="209"/>
      <c r="FC82" s="220"/>
      <c r="FD82" s="220"/>
      <c r="FE82" s="208"/>
      <c r="FF82" s="208"/>
      <c r="FG82" s="221"/>
      <c r="FI82" s="205" t="str">
        <f t="shared" si="1048"/>
        <v>Group L</v>
      </c>
      <c r="FJ82" s="211"/>
      <c r="FK82" s="211"/>
      <c r="FL82" s="208"/>
      <c r="FM82" s="236"/>
      <c r="FN82" s="237"/>
      <c r="FO82" s="209"/>
      <c r="FP82" s="220"/>
      <c r="FQ82" s="220"/>
      <c r="FR82" s="208"/>
      <c r="FS82" s="208"/>
      <c r="FT82" s="221"/>
      <c r="FV82" s="205" t="str">
        <f t="shared" si="1053"/>
        <v>Group L</v>
      </c>
      <c r="FW82" s="211"/>
      <c r="FX82" s="211"/>
      <c r="FY82" s="208"/>
      <c r="FZ82" s="236"/>
      <c r="GA82" s="237"/>
      <c r="GB82" s="209"/>
      <c r="GC82" s="220"/>
      <c r="GD82" s="220"/>
      <c r="GE82" s="208"/>
      <c r="GF82" s="208"/>
      <c r="GG82" s="221"/>
      <c r="GI82" s="205" t="str">
        <f t="shared" si="1058"/>
        <v>Group L</v>
      </c>
      <c r="GJ82" s="211"/>
      <c r="GK82" s="211"/>
      <c r="GL82" s="208"/>
      <c r="GM82" s="236"/>
      <c r="GN82" s="237"/>
      <c r="GO82" s="209"/>
      <c r="GP82" s="220"/>
      <c r="GQ82" s="220"/>
      <c r="GR82" s="208"/>
      <c r="GS82" s="208"/>
      <c r="GT82" s="221"/>
      <c r="GV82" s="205" t="str">
        <f t="shared" si="1063"/>
        <v>Group L</v>
      </c>
      <c r="GW82" s="211"/>
      <c r="GX82" s="211"/>
      <c r="GY82" s="208"/>
      <c r="GZ82" s="236"/>
      <c r="HA82" s="237"/>
      <c r="HB82" s="209"/>
      <c r="HC82" s="220"/>
      <c r="HD82" s="220"/>
      <c r="HE82" s="208"/>
      <c r="HF82" s="208"/>
      <c r="HG82" s="221"/>
      <c r="HI82" s="205" t="str">
        <f t="shared" si="1068"/>
        <v>Group L</v>
      </c>
      <c r="HJ82" s="211"/>
      <c r="HK82" s="211"/>
      <c r="HL82" s="208"/>
      <c r="HM82" s="236"/>
      <c r="HN82" s="237"/>
      <c r="HO82" s="209"/>
      <c r="HP82" s="220"/>
      <c r="HQ82" s="220"/>
      <c r="HR82" s="208"/>
      <c r="HS82" s="208"/>
      <c r="HT82" s="221"/>
      <c r="HV82" s="205" t="str">
        <f t="shared" si="1073"/>
        <v>Group L</v>
      </c>
      <c r="HW82" s="211"/>
      <c r="HX82" s="211"/>
      <c r="HY82" s="208"/>
      <c r="HZ82" s="236"/>
      <c r="IA82" s="237"/>
      <c r="IB82" s="209"/>
      <c r="IC82" s="220"/>
      <c r="ID82" s="220"/>
      <c r="IE82" s="208"/>
      <c r="IF82" s="208"/>
      <c r="IG82" s="221"/>
      <c r="II82" s="205" t="str">
        <f t="shared" si="1078"/>
        <v>Group L</v>
      </c>
      <c r="IJ82" s="211"/>
      <c r="IK82" s="211"/>
      <c r="IL82" s="208"/>
      <c r="IM82" s="236"/>
      <c r="IN82" s="237"/>
      <c r="IO82" s="209"/>
      <c r="IP82" s="220"/>
      <c r="IQ82" s="220"/>
      <c r="IR82" s="208"/>
      <c r="IS82" s="208"/>
      <c r="IT82" s="221"/>
      <c r="IV82" s="205" t="str">
        <f t="shared" si="1083"/>
        <v>Group L</v>
      </c>
      <c r="IW82" s="211"/>
      <c r="IX82" s="211"/>
      <c r="IY82" s="208"/>
      <c r="IZ82" s="236"/>
      <c r="JA82" s="237"/>
      <c r="JB82" s="209"/>
      <c r="JC82" s="220"/>
      <c r="JD82" s="220"/>
      <c r="JE82" s="208"/>
      <c r="JF82" s="208"/>
      <c r="JG82" s="221"/>
      <c r="JI82" s="205" t="str">
        <f t="shared" si="1088"/>
        <v>Group L</v>
      </c>
      <c r="JJ82" s="211"/>
      <c r="JK82" s="211"/>
      <c r="JL82" s="208"/>
      <c r="JM82" s="236"/>
      <c r="JN82" s="237"/>
      <c r="JO82" s="209"/>
      <c r="JP82" s="220"/>
      <c r="JQ82" s="220"/>
      <c r="JR82" s="208"/>
      <c r="JS82" s="208"/>
      <c r="JT82" s="221"/>
      <c r="JV82" s="205" t="str">
        <f t="shared" si="1093"/>
        <v>Group L</v>
      </c>
      <c r="JW82" s="211"/>
      <c r="JX82" s="211"/>
      <c r="JY82" s="208"/>
      <c r="JZ82" s="236"/>
      <c r="KA82" s="237"/>
      <c r="KB82" s="209"/>
      <c r="KC82" s="220"/>
      <c r="KD82" s="220"/>
      <c r="KE82" s="208"/>
      <c r="KF82" s="208"/>
      <c r="KG82" s="221"/>
      <c r="KI82" s="205" t="str">
        <f t="shared" si="1098"/>
        <v>Group L</v>
      </c>
      <c r="KJ82" s="211"/>
      <c r="KK82" s="211"/>
      <c r="KL82" s="208"/>
      <c r="KM82" s="236"/>
      <c r="KN82" s="237"/>
      <c r="KO82" s="209"/>
      <c r="KP82" s="220"/>
      <c r="KQ82" s="220"/>
      <c r="KR82" s="208"/>
      <c r="KS82" s="208"/>
      <c r="KT82" s="221"/>
      <c r="KV82" s="205" t="str">
        <f t="shared" si="1103"/>
        <v>Group L</v>
      </c>
      <c r="KW82" s="211"/>
      <c r="KX82" s="211"/>
      <c r="KY82" s="208"/>
      <c r="KZ82" s="236"/>
      <c r="LA82" s="237"/>
      <c r="LB82" s="209"/>
      <c r="LC82" s="220"/>
      <c r="LD82" s="220"/>
      <c r="LE82" s="208"/>
      <c r="LF82" s="208"/>
      <c r="LG82" s="221"/>
      <c r="LI82" s="205" t="str">
        <f t="shared" si="1108"/>
        <v>Group L</v>
      </c>
      <c r="LJ82" s="211"/>
      <c r="LK82" s="211"/>
      <c r="LL82" s="208"/>
      <c r="LM82" s="236"/>
      <c r="LN82" s="237"/>
      <c r="LO82" s="209"/>
      <c r="LP82" s="220"/>
      <c r="LQ82" s="220"/>
      <c r="LR82" s="208"/>
      <c r="LS82" s="208"/>
      <c r="LT82" s="221"/>
      <c r="LV82" s="205" t="str">
        <f t="shared" si="1113"/>
        <v>Group L</v>
      </c>
      <c r="LW82" s="211"/>
      <c r="LX82" s="211"/>
      <c r="LY82" s="208"/>
      <c r="LZ82" s="236"/>
      <c r="MA82" s="237"/>
      <c r="MB82" s="209"/>
      <c r="MC82" s="220"/>
      <c r="MD82" s="220"/>
      <c r="ME82" s="208"/>
      <c r="MF82" s="208"/>
      <c r="MG82" s="221"/>
    </row>
    <row r="83" spans="1:345">
      <c r="B83" s="196">
        <f>INDEX(Groups!$C$7:$C$65,MATCH(C83,Groups!$D$7:$D$65,0))</f>
        <v>4</v>
      </c>
      <c r="C83" s="197" t="str">
        <f>CalcL!$P$22</f>
        <v>England</v>
      </c>
      <c r="D83" s="198">
        <f>INDEX(Groups!$C$7:$C$65,MATCH(E83,Groups!$D$7:$D$65,0))</f>
        <v>11</v>
      </c>
      <c r="E83" s="197" t="str">
        <f>CalcL!$Q$22</f>
        <v>Croatia</v>
      </c>
      <c r="F83" s="199" t="str">
        <f>CalcL!$R$22</f>
        <v/>
      </c>
      <c r="G83" s="200" t="str">
        <f>CalcL!$S$22</f>
        <v/>
      </c>
      <c r="I83" s="196">
        <f t="shared" si="988"/>
        <v>4</v>
      </c>
      <c r="J83" s="197" t="str">
        <f t="shared" ref="J83:J88" si="1274">$C83</f>
        <v>England</v>
      </c>
      <c r="K83" s="198">
        <f t="shared" ref="K83:K88" si="1275">$D83</f>
        <v>11</v>
      </c>
      <c r="L83" s="197" t="str">
        <f t="shared" ref="L83:L88" si="1276">$E83</f>
        <v>Croatia</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England</v>
      </c>
      <c r="X83" s="198">
        <f t="shared" ref="X83:X88" si="1280">$D83</f>
        <v>11</v>
      </c>
      <c r="Y83" s="197" t="str">
        <f t="shared" ref="Y83:Y88" si="1281">$E83</f>
        <v>Croatia</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England</v>
      </c>
      <c r="AK83" s="198">
        <f t="shared" ref="AK83:AK88" si="1285">$D83</f>
        <v>11</v>
      </c>
      <c r="AL83" s="197" t="str">
        <f t="shared" ref="AL83:AL88" si="1286">$E83</f>
        <v>Croatia</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England</v>
      </c>
      <c r="AX83" s="198">
        <f t="shared" ref="AX83:AX88" si="1290">$D83</f>
        <v>11</v>
      </c>
      <c r="AY83" s="197" t="str">
        <f t="shared" ref="AY83:AY88" si="1291">$E83</f>
        <v>Croatia</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England</v>
      </c>
      <c r="BK83" s="198">
        <f t="shared" ref="BK83:BK88" si="1295">$D83</f>
        <v>11</v>
      </c>
      <c r="BL83" s="197" t="str">
        <f t="shared" ref="BL83:BL88" si="1296">$E83</f>
        <v>Croatia</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England</v>
      </c>
      <c r="BX83" s="198">
        <f t="shared" ref="BX83:BX88" si="1300">$D83</f>
        <v>11</v>
      </c>
      <c r="BY83" s="197" t="str">
        <f t="shared" ref="BY83:BY88" si="1301">$E83</f>
        <v>Croatia</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England</v>
      </c>
      <c r="CK83" s="198">
        <f t="shared" ref="CK83:CK88" si="1305">$D83</f>
        <v>11</v>
      </c>
      <c r="CL83" s="197" t="str">
        <f t="shared" ref="CL83:CL88" si="1306">$E83</f>
        <v>Croatia</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England</v>
      </c>
      <c r="CX83" s="198">
        <f t="shared" ref="CX83:CX88" si="1310">$D83</f>
        <v>11</v>
      </c>
      <c r="CY83" s="197" t="str">
        <f t="shared" ref="CY83:CY88" si="1311">$E83</f>
        <v>Croatia</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England</v>
      </c>
      <c r="DK83" s="198">
        <f t="shared" ref="DK83:DK88" si="1315">$D83</f>
        <v>11</v>
      </c>
      <c r="DL83" s="197" t="str">
        <f t="shared" ref="DL83:DL88" si="1316">$E83</f>
        <v>Croatia</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England</v>
      </c>
      <c r="DX83" s="198">
        <f t="shared" ref="DX83:DX88" si="1320">$D83</f>
        <v>11</v>
      </c>
      <c r="DY83" s="197" t="str">
        <f t="shared" ref="DY83:DY88" si="1321">$E83</f>
        <v>Croatia</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England</v>
      </c>
      <c r="EK83" s="198">
        <f t="shared" ref="EK83:EK88" si="1325">$D83</f>
        <v>11</v>
      </c>
      <c r="EL83" s="197" t="str">
        <f t="shared" ref="EL83:EL88" si="1326">$E83</f>
        <v>Croatia</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England</v>
      </c>
      <c r="EX83" s="198">
        <f t="shared" ref="EX83:EX88" si="1330">$D83</f>
        <v>11</v>
      </c>
      <c r="EY83" s="197" t="str">
        <f t="shared" ref="EY83:EY88" si="1331">$E83</f>
        <v>Croatia</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England</v>
      </c>
      <c r="FK83" s="198">
        <f t="shared" ref="FK83:FK88" si="1335">$D83</f>
        <v>11</v>
      </c>
      <c r="FL83" s="197" t="str">
        <f t="shared" ref="FL83:FL88" si="1336">$E83</f>
        <v>Croatia</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England</v>
      </c>
      <c r="FX83" s="198">
        <f t="shared" ref="FX83:FX88" si="1340">$D83</f>
        <v>11</v>
      </c>
      <c r="FY83" s="197" t="str">
        <f t="shared" ref="FY83:FY88" si="1341">$E83</f>
        <v>Croatia</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England</v>
      </c>
      <c r="GK83" s="198">
        <f t="shared" ref="GK83:GK88" si="1345">$D83</f>
        <v>11</v>
      </c>
      <c r="GL83" s="197" t="str">
        <f t="shared" ref="GL83:GL88" si="1346">$E83</f>
        <v>Croatia</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England</v>
      </c>
      <c r="GX83" s="198">
        <f t="shared" ref="GX83:GX88" si="1350">$D83</f>
        <v>11</v>
      </c>
      <c r="GY83" s="197" t="str">
        <f t="shared" ref="GY83:GY88" si="1351">$E83</f>
        <v>Croatia</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England</v>
      </c>
      <c r="HK83" s="198">
        <f t="shared" ref="HK83:HK88" si="1355">$D83</f>
        <v>11</v>
      </c>
      <c r="HL83" s="197" t="str">
        <f t="shared" ref="HL83:HL88" si="1356">$E83</f>
        <v>Croatia</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England</v>
      </c>
      <c r="HX83" s="198">
        <f t="shared" ref="HX83:HX88" si="1360">$D83</f>
        <v>11</v>
      </c>
      <c r="HY83" s="197" t="str">
        <f t="shared" ref="HY83:HY88" si="1361">$E83</f>
        <v>Croatia</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England</v>
      </c>
      <c r="IK83" s="198">
        <f t="shared" ref="IK83:IK88" si="1365">$D83</f>
        <v>11</v>
      </c>
      <c r="IL83" s="197" t="str">
        <f t="shared" ref="IL83:IL88" si="1366">$E83</f>
        <v>Croatia</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England</v>
      </c>
      <c r="IX83" s="198">
        <f t="shared" ref="IX83:IX88" si="1370">$D83</f>
        <v>11</v>
      </c>
      <c r="IY83" s="197" t="str">
        <f t="shared" ref="IY83:IY88" si="1371">$E83</f>
        <v>Croatia</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England</v>
      </c>
      <c r="JK83" s="198">
        <f t="shared" ref="JK83:JK88" si="1375">$D83</f>
        <v>11</v>
      </c>
      <c r="JL83" s="197" t="str">
        <f t="shared" ref="JL83:JL88" si="1376">$E83</f>
        <v>Croatia</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England</v>
      </c>
      <c r="JX83" s="198">
        <f t="shared" ref="JX83:JX88" si="1380">$D83</f>
        <v>11</v>
      </c>
      <c r="JY83" s="197" t="str">
        <f t="shared" ref="JY83:JY88" si="1381">$E83</f>
        <v>Croatia</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England</v>
      </c>
      <c r="KK83" s="198">
        <f t="shared" ref="KK83:KK88" si="1385">$D83</f>
        <v>11</v>
      </c>
      <c r="KL83" s="197" t="str">
        <f t="shared" ref="KL83:KL88" si="1386">$E83</f>
        <v>Croatia</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England</v>
      </c>
      <c r="KX83" s="198">
        <f t="shared" ref="KX83:KX88" si="1390">$D83</f>
        <v>11</v>
      </c>
      <c r="KY83" s="197" t="str">
        <f t="shared" ref="KY83:KY88" si="1391">$E83</f>
        <v>Croatia</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England</v>
      </c>
      <c r="LK83" s="198">
        <f t="shared" ref="LK83:LK88" si="1395">$D83</f>
        <v>11</v>
      </c>
      <c r="LL83" s="197" t="str">
        <f t="shared" ref="LL83:LL88" si="1396">$E83</f>
        <v>Croatia</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England</v>
      </c>
      <c r="LX83" s="198">
        <f t="shared" ref="LX83:LX88" si="1400">$D83</f>
        <v>11</v>
      </c>
      <c r="LY83" s="197" t="str">
        <f t="shared" ref="LY83:LY88" si="1401">$E83</f>
        <v>Croatia</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c r="B85" s="196">
        <f>INDEX(Groups!$C$7:$C$65,MATCH(C85,Groups!$D$7:$D$65,0))</f>
        <v>4</v>
      </c>
      <c r="C85" s="197" t="str">
        <f>CalcL!$P$24</f>
        <v>England</v>
      </c>
      <c r="D85" s="198">
        <f>INDEX(Groups!$C$7:$C$65,MATCH(E85,Groups!$D$7:$D$65,0))</f>
        <v>74</v>
      </c>
      <c r="E85" s="197" t="str">
        <f>CalcL!$Q$24</f>
        <v>Ghana</v>
      </c>
      <c r="F85" s="199" t="str">
        <f>CalcL!$R$24</f>
        <v/>
      </c>
      <c r="G85" s="200" t="str">
        <f>CalcL!$S$24</f>
        <v/>
      </c>
      <c r="I85" s="196">
        <f t="shared" si="988"/>
        <v>4</v>
      </c>
      <c r="J85" s="197" t="str">
        <f t="shared" si="1274"/>
        <v>England</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England</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England</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England</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England</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England</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England</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England</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England</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England</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England</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England</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England</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England</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England</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England</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England</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England</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England</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England</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England</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England</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England</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England</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England</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England</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c r="B86" s="196">
        <f>INDEX(Groups!$C$7:$C$65,MATCH(C86,Groups!$D$7:$D$65,0))</f>
        <v>33</v>
      </c>
      <c r="C86" s="197" t="str">
        <f>CalcL!$P$25</f>
        <v>Panama</v>
      </c>
      <c r="D86" s="198">
        <f>INDEX(Groups!$C$7:$C$65,MATCH(E86,Groups!$D$7:$D$65,0))</f>
        <v>11</v>
      </c>
      <c r="E86" s="197" t="str">
        <f>CalcL!$Q$25</f>
        <v>Croatia</v>
      </c>
      <c r="F86" s="199" t="str">
        <f>CalcL!$R$25</f>
        <v/>
      </c>
      <c r="G86" s="200" t="str">
        <f>CalcL!$S$25</f>
        <v/>
      </c>
      <c r="I86" s="196">
        <f t="shared" si="988"/>
        <v>33</v>
      </c>
      <c r="J86" s="197" t="str">
        <f t="shared" si="1274"/>
        <v>Panama</v>
      </c>
      <c r="K86" s="198">
        <f t="shared" si="1275"/>
        <v>11</v>
      </c>
      <c r="L86" s="197" t="str">
        <f t="shared" si="1276"/>
        <v>Croatia</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Croatia</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Croatia</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Croatia</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Croatia</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Croatia</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Croatia</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Croatia</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Croatia</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Croatia</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Croatia</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Croatia</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Croatia</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Croatia</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Croatia</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Croatia</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Croatia</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Croatia</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Croatia</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Croatia</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Croatia</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Croatia</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Croatia</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Croatia</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Croatia</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Croatia</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c r="B87" s="196">
        <f>INDEX(Groups!$C$7:$C$65,MATCH(C87,Groups!$D$7:$D$65,0))</f>
        <v>33</v>
      </c>
      <c r="C87" s="197" t="str">
        <f>CalcL!$P$26</f>
        <v>Panama</v>
      </c>
      <c r="D87" s="198">
        <f>INDEX(Groups!$C$7:$C$65,MATCH(E87,Groups!$D$7:$D$65,0))</f>
        <v>4</v>
      </c>
      <c r="E87" s="197" t="str">
        <f>CalcL!$Q$26</f>
        <v>England</v>
      </c>
      <c r="F87" s="199" t="str">
        <f>CalcL!$R$26</f>
        <v/>
      </c>
      <c r="G87" s="200" t="str">
        <f>CalcL!$S$26</f>
        <v/>
      </c>
      <c r="I87" s="196">
        <f t="shared" si="988"/>
        <v>33</v>
      </c>
      <c r="J87" s="197" t="str">
        <f t="shared" si="1274"/>
        <v>Panama</v>
      </c>
      <c r="K87" s="198">
        <f t="shared" si="1275"/>
        <v>4</v>
      </c>
      <c r="L87" s="197" t="str">
        <f t="shared" si="1276"/>
        <v>England</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England</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England</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England</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England</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England</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England</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England</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England</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England</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England</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England</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England</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England</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England</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England</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England</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England</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England</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England</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England</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England</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England</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England</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England</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England</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c r="B88" s="196">
        <f>INDEX(Groups!$C$7:$C$65,MATCH(C88,Groups!$D$7:$D$65,0))</f>
        <v>11</v>
      </c>
      <c r="C88" s="197" t="str">
        <f>CalcL!$P$27</f>
        <v>Croatia</v>
      </c>
      <c r="D88" s="198">
        <f>INDEX(Groups!$C$7:$C$65,MATCH(E88,Groups!$D$7:$D$65,0))</f>
        <v>74</v>
      </c>
      <c r="E88" s="197" t="str">
        <f>CalcL!$Q$27</f>
        <v>Ghana</v>
      </c>
      <c r="F88" s="199" t="str">
        <f>CalcL!$R$27</f>
        <v/>
      </c>
      <c r="G88" s="200" t="str">
        <f>CalcL!$S$27</f>
        <v/>
      </c>
      <c r="I88" s="196">
        <f t="shared" si="988"/>
        <v>11</v>
      </c>
      <c r="J88" s="197" t="str">
        <f t="shared" si="1274"/>
        <v>Croatia</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Croatia</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Croatia</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Croatia</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Croatia</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Croatia</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Croatia</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Croatia</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Croatia</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Croatia</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Croatia</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Croatia</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Croatia</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Croatia</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Croatia</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Croatia</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Croatia</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Croatia</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Croatia</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Croatia</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Croatia</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Croatia</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Croatia</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Croatia</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Croatia</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Croatia</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c r="A89" s="193"/>
      <c r="B89" s="205" t="str">
        <f>Language!$E$214</f>
        <v>Round of 32</v>
      </c>
      <c r="C89" s="211"/>
      <c r="D89" s="211"/>
      <c r="E89" s="208"/>
      <c r="F89" s="212"/>
      <c r="G89" s="213"/>
      <c r="I89" s="205" t="str">
        <f t="shared" ref="I89:I106" si="1404">$B89</f>
        <v>Round of 32</v>
      </c>
      <c r="J89" s="207"/>
      <c r="K89" s="207"/>
      <c r="L89" s="208"/>
      <c r="M89" s="236"/>
      <c r="N89" s="237"/>
      <c r="O89" s="209"/>
      <c r="P89" s="220"/>
      <c r="Q89" s="220"/>
      <c r="R89" s="208"/>
      <c r="S89" s="208"/>
      <c r="T89" s="221"/>
      <c r="V89" s="205" t="str">
        <f t="shared" ref="V89:V106" si="1405">$B89</f>
        <v>Round of 32</v>
      </c>
      <c r="W89" s="207"/>
      <c r="X89" s="207"/>
      <c r="Y89" s="208"/>
      <c r="Z89" s="236"/>
      <c r="AA89" s="237"/>
      <c r="AB89" s="209"/>
      <c r="AC89" s="220"/>
      <c r="AD89" s="220"/>
      <c r="AE89" s="208"/>
      <c r="AF89" s="208"/>
      <c r="AG89" s="221"/>
      <c r="AI89" s="205" t="str">
        <f t="shared" ref="AI89:AI106" si="1406">$B89</f>
        <v>Round of 32</v>
      </c>
      <c r="AJ89" s="207"/>
      <c r="AK89" s="207"/>
      <c r="AL89" s="208"/>
      <c r="AM89" s="236"/>
      <c r="AN89" s="237"/>
      <c r="AO89" s="209"/>
      <c r="AP89" s="220"/>
      <c r="AQ89" s="220"/>
      <c r="AR89" s="208"/>
      <c r="AS89" s="208"/>
      <c r="AT89" s="221"/>
      <c r="AV89" s="205" t="str">
        <f t="shared" ref="AV89:AV106" si="1407">$B89</f>
        <v>Round of 32</v>
      </c>
      <c r="AW89" s="207"/>
      <c r="AX89" s="207"/>
      <c r="AY89" s="208"/>
      <c r="AZ89" s="236"/>
      <c r="BA89" s="237"/>
      <c r="BB89" s="209"/>
      <c r="BC89" s="220"/>
      <c r="BD89" s="220"/>
      <c r="BE89" s="208"/>
      <c r="BF89" s="208"/>
      <c r="BG89" s="221"/>
      <c r="BI89" s="205" t="str">
        <f t="shared" ref="BI89:BI106" si="1408">$B89</f>
        <v>Round of 32</v>
      </c>
      <c r="BJ89" s="207"/>
      <c r="BK89" s="207"/>
      <c r="BL89" s="208"/>
      <c r="BM89" s="236"/>
      <c r="BN89" s="237"/>
      <c r="BO89" s="209"/>
      <c r="BP89" s="220"/>
      <c r="BQ89" s="220"/>
      <c r="BR89" s="208"/>
      <c r="BS89" s="208"/>
      <c r="BT89" s="221"/>
      <c r="BV89" s="205" t="str">
        <f t="shared" ref="BV89:BV106" si="1409">$B89</f>
        <v>Round of 32</v>
      </c>
      <c r="BW89" s="207"/>
      <c r="BX89" s="207"/>
      <c r="BY89" s="208"/>
      <c r="BZ89" s="236"/>
      <c r="CA89" s="237"/>
      <c r="CB89" s="209"/>
      <c r="CC89" s="220"/>
      <c r="CD89" s="220"/>
      <c r="CE89" s="208"/>
      <c r="CF89" s="208"/>
      <c r="CG89" s="221"/>
      <c r="CI89" s="205" t="str">
        <f t="shared" ref="CI89:CI106" si="1410">$B89</f>
        <v>Round of 32</v>
      </c>
      <c r="CJ89" s="207"/>
      <c r="CK89" s="207"/>
      <c r="CL89" s="208"/>
      <c r="CM89" s="236"/>
      <c r="CN89" s="237"/>
      <c r="CO89" s="209"/>
      <c r="CP89" s="220"/>
      <c r="CQ89" s="220"/>
      <c r="CR89" s="208"/>
      <c r="CS89" s="208"/>
      <c r="CT89" s="221"/>
      <c r="CV89" s="205" t="str">
        <f t="shared" ref="CV89:CV106" si="1411">$B89</f>
        <v>Round of 32</v>
      </c>
      <c r="CW89" s="207"/>
      <c r="CX89" s="207"/>
      <c r="CY89" s="208"/>
      <c r="CZ89" s="236"/>
      <c r="DA89" s="237"/>
      <c r="DB89" s="209"/>
      <c r="DC89" s="220"/>
      <c r="DD89" s="220"/>
      <c r="DE89" s="208"/>
      <c r="DF89" s="208"/>
      <c r="DG89" s="221"/>
      <c r="DI89" s="205" t="str">
        <f t="shared" ref="DI89:DI106" si="1412">$B89</f>
        <v>Round of 32</v>
      </c>
      <c r="DJ89" s="207"/>
      <c r="DK89" s="207"/>
      <c r="DL89" s="208"/>
      <c r="DM89" s="236"/>
      <c r="DN89" s="237"/>
      <c r="DO89" s="209"/>
      <c r="DP89" s="220"/>
      <c r="DQ89" s="220"/>
      <c r="DR89" s="208"/>
      <c r="DS89" s="208"/>
      <c r="DT89" s="221"/>
      <c r="DV89" s="205" t="str">
        <f t="shared" ref="DV89:DV106" si="1413">$B89</f>
        <v>Round of 32</v>
      </c>
      <c r="DW89" s="207"/>
      <c r="DX89" s="207"/>
      <c r="DY89" s="208"/>
      <c r="DZ89" s="236"/>
      <c r="EA89" s="237"/>
      <c r="EB89" s="209"/>
      <c r="EC89" s="220"/>
      <c r="ED89" s="220"/>
      <c r="EE89" s="208"/>
      <c r="EF89" s="208"/>
      <c r="EG89" s="221"/>
      <c r="EI89" s="205" t="str">
        <f t="shared" ref="EI89:EI106" si="1414">$B89</f>
        <v>Round of 32</v>
      </c>
      <c r="EJ89" s="207"/>
      <c r="EK89" s="207"/>
      <c r="EL89" s="208"/>
      <c r="EM89" s="236"/>
      <c r="EN89" s="237"/>
      <c r="EO89" s="209"/>
      <c r="EP89" s="220"/>
      <c r="EQ89" s="220"/>
      <c r="ER89" s="208"/>
      <c r="ES89" s="208"/>
      <c r="ET89" s="221"/>
      <c r="EV89" s="205" t="str">
        <f t="shared" ref="EV89:EV106" si="1415">$B89</f>
        <v>Round of 32</v>
      </c>
      <c r="EW89" s="207"/>
      <c r="EX89" s="207"/>
      <c r="EY89" s="208"/>
      <c r="EZ89" s="236"/>
      <c r="FA89" s="237"/>
      <c r="FB89" s="209"/>
      <c r="FC89" s="220"/>
      <c r="FD89" s="220"/>
      <c r="FE89" s="208"/>
      <c r="FF89" s="208"/>
      <c r="FG89" s="221"/>
      <c r="FI89" s="205" t="str">
        <f t="shared" ref="FI89:FI106" si="1416">$B89</f>
        <v>Round of 32</v>
      </c>
      <c r="FJ89" s="207"/>
      <c r="FK89" s="207"/>
      <c r="FL89" s="208"/>
      <c r="FM89" s="236"/>
      <c r="FN89" s="237"/>
      <c r="FO89" s="209"/>
      <c r="FP89" s="220"/>
      <c r="FQ89" s="220"/>
      <c r="FR89" s="208"/>
      <c r="FS89" s="208"/>
      <c r="FT89" s="221"/>
      <c r="FV89" s="205" t="str">
        <f t="shared" ref="FV89:FV106" si="1417">$B89</f>
        <v>Round of 32</v>
      </c>
      <c r="FW89" s="207"/>
      <c r="FX89" s="207"/>
      <c r="FY89" s="208"/>
      <c r="FZ89" s="236"/>
      <c r="GA89" s="237"/>
      <c r="GB89" s="209"/>
      <c r="GC89" s="220"/>
      <c r="GD89" s="220"/>
      <c r="GE89" s="208"/>
      <c r="GF89" s="208"/>
      <c r="GG89" s="221"/>
      <c r="GI89" s="205" t="str">
        <f t="shared" ref="GI89:GI106" si="1418">$B89</f>
        <v>Round of 32</v>
      </c>
      <c r="GJ89" s="207"/>
      <c r="GK89" s="207"/>
      <c r="GL89" s="208"/>
      <c r="GM89" s="236"/>
      <c r="GN89" s="237"/>
      <c r="GO89" s="209"/>
      <c r="GP89" s="220"/>
      <c r="GQ89" s="220"/>
      <c r="GR89" s="208"/>
      <c r="GS89" s="208"/>
      <c r="GT89" s="221"/>
      <c r="GV89" s="205" t="str">
        <f t="shared" ref="GV89:GV106" si="1419">$B89</f>
        <v>Round of 32</v>
      </c>
      <c r="GW89" s="207"/>
      <c r="GX89" s="207"/>
      <c r="GY89" s="208"/>
      <c r="GZ89" s="236"/>
      <c r="HA89" s="237"/>
      <c r="HB89" s="209"/>
      <c r="HC89" s="220"/>
      <c r="HD89" s="220"/>
      <c r="HE89" s="208"/>
      <c r="HF89" s="208"/>
      <c r="HG89" s="221"/>
      <c r="HI89" s="205" t="str">
        <f t="shared" ref="HI89:HI106" si="1420">$B89</f>
        <v>Round of 32</v>
      </c>
      <c r="HJ89" s="207"/>
      <c r="HK89" s="207"/>
      <c r="HL89" s="208"/>
      <c r="HM89" s="236"/>
      <c r="HN89" s="237"/>
      <c r="HO89" s="209"/>
      <c r="HP89" s="220"/>
      <c r="HQ89" s="220"/>
      <c r="HR89" s="208"/>
      <c r="HS89" s="208"/>
      <c r="HT89" s="221"/>
      <c r="HV89" s="205" t="str">
        <f t="shared" ref="HV89:HV106" si="1421">$B89</f>
        <v>Round of 32</v>
      </c>
      <c r="HW89" s="207"/>
      <c r="HX89" s="207"/>
      <c r="HY89" s="208"/>
      <c r="HZ89" s="236"/>
      <c r="IA89" s="237"/>
      <c r="IB89" s="209"/>
      <c r="IC89" s="220"/>
      <c r="ID89" s="220"/>
      <c r="IE89" s="208"/>
      <c r="IF89" s="208"/>
      <c r="IG89" s="221"/>
      <c r="II89" s="205" t="str">
        <f t="shared" ref="II89:II106" si="1422">$B89</f>
        <v>Round of 32</v>
      </c>
      <c r="IJ89" s="207"/>
      <c r="IK89" s="207"/>
      <c r="IL89" s="208"/>
      <c r="IM89" s="236"/>
      <c r="IN89" s="237"/>
      <c r="IO89" s="209"/>
      <c r="IP89" s="220"/>
      <c r="IQ89" s="220"/>
      <c r="IR89" s="208"/>
      <c r="IS89" s="208"/>
      <c r="IT89" s="221"/>
      <c r="IV89" s="205" t="str">
        <f t="shared" ref="IV89:IV106" si="1423">$B89</f>
        <v>Round of 32</v>
      </c>
      <c r="IW89" s="207"/>
      <c r="IX89" s="207"/>
      <c r="IY89" s="208"/>
      <c r="IZ89" s="236"/>
      <c r="JA89" s="237"/>
      <c r="JB89" s="209"/>
      <c r="JC89" s="220"/>
      <c r="JD89" s="220"/>
      <c r="JE89" s="208"/>
      <c r="JF89" s="208"/>
      <c r="JG89" s="221"/>
      <c r="JI89" s="205" t="str">
        <f t="shared" ref="JI89:JI106" si="1424">$B89</f>
        <v>Round of 32</v>
      </c>
      <c r="JJ89" s="207"/>
      <c r="JK89" s="207"/>
      <c r="JL89" s="208"/>
      <c r="JM89" s="236"/>
      <c r="JN89" s="237"/>
      <c r="JO89" s="209"/>
      <c r="JP89" s="220"/>
      <c r="JQ89" s="220"/>
      <c r="JR89" s="208"/>
      <c r="JS89" s="208"/>
      <c r="JT89" s="221"/>
      <c r="JV89" s="205" t="str">
        <f t="shared" ref="JV89:JV106" si="1425">$B89</f>
        <v>Round of 32</v>
      </c>
      <c r="JW89" s="207"/>
      <c r="JX89" s="207"/>
      <c r="JY89" s="208"/>
      <c r="JZ89" s="236"/>
      <c r="KA89" s="237"/>
      <c r="KB89" s="209"/>
      <c r="KC89" s="220"/>
      <c r="KD89" s="220"/>
      <c r="KE89" s="208"/>
      <c r="KF89" s="208"/>
      <c r="KG89" s="221"/>
      <c r="KI89" s="205" t="str">
        <f t="shared" ref="KI89:KI106" si="1426">$B89</f>
        <v>Round of 32</v>
      </c>
      <c r="KJ89" s="207"/>
      <c r="KK89" s="207"/>
      <c r="KL89" s="208"/>
      <c r="KM89" s="236"/>
      <c r="KN89" s="237"/>
      <c r="KO89" s="209"/>
      <c r="KP89" s="220"/>
      <c r="KQ89" s="220"/>
      <c r="KR89" s="208"/>
      <c r="KS89" s="208"/>
      <c r="KT89" s="221"/>
      <c r="KV89" s="205" t="str">
        <f t="shared" ref="KV89:KV106" si="1427">$B89</f>
        <v>Round of 32</v>
      </c>
      <c r="KW89" s="207"/>
      <c r="KX89" s="207"/>
      <c r="KY89" s="208"/>
      <c r="KZ89" s="236"/>
      <c r="LA89" s="237"/>
      <c r="LB89" s="209"/>
      <c r="LC89" s="220"/>
      <c r="LD89" s="220"/>
      <c r="LE89" s="208"/>
      <c r="LF89" s="208"/>
      <c r="LG89" s="221"/>
      <c r="LI89" s="205" t="str">
        <f t="shared" ref="LI89:LI106" si="1428">$B89</f>
        <v>Round of 32</v>
      </c>
      <c r="LJ89" s="207"/>
      <c r="LK89" s="207"/>
      <c r="LL89" s="208"/>
      <c r="LM89" s="236"/>
      <c r="LN89" s="237"/>
      <c r="LO89" s="209"/>
      <c r="LP89" s="220"/>
      <c r="LQ89" s="220"/>
      <c r="LR89" s="208"/>
      <c r="LS89" s="208"/>
      <c r="LT89" s="221"/>
      <c r="LV89" s="205" t="str">
        <f t="shared" ref="LV89:LV106" si="1429">$B89</f>
        <v>Round of 32</v>
      </c>
      <c r="LW89" s="207"/>
      <c r="LX89" s="207"/>
      <c r="LY89" s="208"/>
      <c r="LZ89" s="236"/>
      <c r="MA89" s="237"/>
      <c r="MB89" s="209"/>
      <c r="MC89" s="220"/>
      <c r="MD89" s="220"/>
      <c r="ME89" s="208"/>
      <c r="MF89" s="208"/>
      <c r="MG89" s="221"/>
    </row>
    <row r="90" spans="1:345">
      <c r="B90" s="196" t="str">
        <f>IF(C90="","",INDEX(Groups!$C$7:$C$65,MATCH(C90,Groups!$D$7:$D$65,0)))</f>
        <v/>
      </c>
      <c r="C90" s="197" t="str">
        <f>'World Cup'!$B$50</f>
        <v/>
      </c>
      <c r="D90" s="198" t="str">
        <f>IF(E90="","",INDEX(Groups!$C$7:$C$65,MATCH(E90,Groups!$D$7:$D$65,0)))</f>
        <v/>
      </c>
      <c r="E90" s="197" t="str">
        <f>'World Cup'!$C$50</f>
        <v/>
      </c>
      <c r="F90" s="199" t="str">
        <f>IF(AND('World Cup'!$B$51&lt;&gt;"",'World Cup'!$C$51&lt;&gt;""),'World Cup'!$B$51,"")</f>
        <v/>
      </c>
      <c r="G90" s="200" t="str">
        <f>IF(AND('World Cup'!$B$51&lt;&gt;"",'World Cup'!$C$51&lt;&gt;""),'World Cup'!$C$51,"")</f>
        <v/>
      </c>
      <c r="I90" s="196" t="str">
        <f>$B90</f>
        <v/>
      </c>
      <c r="J90" s="197" t="str">
        <f>$C90</f>
        <v/>
      </c>
      <c r="K90" s="198" t="str">
        <f>$D90</f>
        <v/>
      </c>
      <c r="L90" s="197" t="str">
        <f>$E90</f>
        <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t="str">
        <f t="shared" ref="T90:T105" si="1431">IF(OR(($C90&lt;&gt;"")*(I90&lt;&gt;""),($E90&lt;&gt;"")*(K90&lt;&gt;"")),($B90=I90)*1+($D90=K90)*1,"")</f>
        <v/>
      </c>
      <c r="V90" s="196" t="str">
        <f>$B90</f>
        <v/>
      </c>
      <c r="W90" s="197" t="str">
        <f>$C90</f>
        <v/>
      </c>
      <c r="X90" s="198" t="str">
        <f>$D90</f>
        <v/>
      </c>
      <c r="Y90" s="197" t="str">
        <f>$E90</f>
        <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t="str">
        <f t="shared" ref="AG90:AG105" si="1433">IF(OR(($C90&lt;&gt;"")*(V90&lt;&gt;""),($E90&lt;&gt;"")*(X90&lt;&gt;"")),($B90=V90)*1+($D90=X90)*1,"")</f>
        <v/>
      </c>
      <c r="AI90" s="196" t="str">
        <f>$B90</f>
        <v/>
      </c>
      <c r="AJ90" s="197" t="str">
        <f>$C90</f>
        <v/>
      </c>
      <c r="AK90" s="198" t="str">
        <f>$D90</f>
        <v/>
      </c>
      <c r="AL90" s="197" t="str">
        <f>$E90</f>
        <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t="str">
        <f t="shared" ref="AT90:AT105" si="1435">IF(OR(($C90&lt;&gt;"")*(AI90&lt;&gt;""),($E90&lt;&gt;"")*(AK90&lt;&gt;"")),($B90=AI90)*1+($D90=AK90)*1,"")</f>
        <v/>
      </c>
      <c r="AV90" s="196" t="str">
        <f>$B90</f>
        <v/>
      </c>
      <c r="AW90" s="197" t="str">
        <f>$C90</f>
        <v/>
      </c>
      <c r="AX90" s="198" t="str">
        <f>$D90</f>
        <v/>
      </c>
      <c r="AY90" s="197" t="str">
        <f>$E90</f>
        <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t="str">
        <f t="shared" ref="BG90:BG105" si="1437">IF(OR(($C90&lt;&gt;"")*(AV90&lt;&gt;""),($E90&lt;&gt;"")*(AX90&lt;&gt;"")),($B90=AV90)*1+($D90=AX90)*1,"")</f>
        <v/>
      </c>
      <c r="BI90" s="196" t="str">
        <f>$B90</f>
        <v/>
      </c>
      <c r="BJ90" s="197" t="str">
        <f>$C90</f>
        <v/>
      </c>
      <c r="BK90" s="198" t="str">
        <f>$D90</f>
        <v/>
      </c>
      <c r="BL90" s="197" t="str">
        <f>$E90</f>
        <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t="str">
        <f t="shared" ref="BT90:BT105" si="1439">IF(OR(($C90&lt;&gt;"")*(BI90&lt;&gt;""),($E90&lt;&gt;"")*(BK90&lt;&gt;"")),($B90=BI90)*1+($D90=BK90)*1,"")</f>
        <v/>
      </c>
      <c r="BV90" s="196" t="str">
        <f>$B90</f>
        <v/>
      </c>
      <c r="BW90" s="197" t="str">
        <f>$C90</f>
        <v/>
      </c>
      <c r="BX90" s="198" t="str">
        <f>$D90</f>
        <v/>
      </c>
      <c r="BY90" s="197" t="str">
        <f>$E90</f>
        <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t="str">
        <f t="shared" ref="CG90:CG105" si="1441">IF(OR(($C90&lt;&gt;"")*(BV90&lt;&gt;""),($E90&lt;&gt;"")*(BX90&lt;&gt;"")),($B90=BV90)*1+($D90=BX90)*1,"")</f>
        <v/>
      </c>
      <c r="CI90" s="196" t="str">
        <f>$B90</f>
        <v/>
      </c>
      <c r="CJ90" s="197" t="str">
        <f>$C90</f>
        <v/>
      </c>
      <c r="CK90" s="198" t="str">
        <f>$D90</f>
        <v/>
      </c>
      <c r="CL90" s="197" t="str">
        <f>$E90</f>
        <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t="str">
        <f t="shared" ref="CT90:CT105" si="1443">IF(OR(($C90&lt;&gt;"")*(CI90&lt;&gt;""),($E90&lt;&gt;"")*(CK90&lt;&gt;"")),($B90=CI90)*1+($D90=CK90)*1,"")</f>
        <v/>
      </c>
      <c r="CV90" s="196" t="str">
        <f>$B90</f>
        <v/>
      </c>
      <c r="CW90" s="197" t="str">
        <f>$C90</f>
        <v/>
      </c>
      <c r="CX90" s="198" t="str">
        <f>$D90</f>
        <v/>
      </c>
      <c r="CY90" s="197" t="str">
        <f>$E90</f>
        <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t="str">
        <f t="shared" ref="DG90:DG105" si="1445">IF(OR(($C90&lt;&gt;"")*(CV90&lt;&gt;""),($E90&lt;&gt;"")*(CX90&lt;&gt;"")),($B90=CV90)*1+($D90=CX90)*1,"")</f>
        <v/>
      </c>
      <c r="DI90" s="196" t="str">
        <f>$B90</f>
        <v/>
      </c>
      <c r="DJ90" s="197" t="str">
        <f>$C90</f>
        <v/>
      </c>
      <c r="DK90" s="198" t="str">
        <f>$D90</f>
        <v/>
      </c>
      <c r="DL90" s="197" t="str">
        <f>$E90</f>
        <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t="str">
        <f t="shared" ref="DT90:DT105" si="1447">IF(OR(($C90&lt;&gt;"")*(DI90&lt;&gt;""),($E90&lt;&gt;"")*(DK90&lt;&gt;"")),($B90=DI90)*1+($D90=DK90)*1,"")</f>
        <v/>
      </c>
      <c r="DV90" s="196" t="str">
        <f>$B90</f>
        <v/>
      </c>
      <c r="DW90" s="197" t="str">
        <f>$C90</f>
        <v/>
      </c>
      <c r="DX90" s="198" t="str">
        <f>$D90</f>
        <v/>
      </c>
      <c r="DY90" s="197" t="str">
        <f>$E90</f>
        <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t="str">
        <f t="shared" ref="EG90:EG105" si="1449">IF(OR(($C90&lt;&gt;"")*(DV90&lt;&gt;""),($E90&lt;&gt;"")*(DX90&lt;&gt;"")),($B90=DV90)*1+($D90=DX90)*1,"")</f>
        <v/>
      </c>
      <c r="EI90" s="196" t="str">
        <f>$B90</f>
        <v/>
      </c>
      <c r="EJ90" s="197" t="str">
        <f>$C90</f>
        <v/>
      </c>
      <c r="EK90" s="198" t="str">
        <f>$D90</f>
        <v/>
      </c>
      <c r="EL90" s="197" t="str">
        <f>$E90</f>
        <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t="str">
        <f t="shared" ref="ET90:ET105" si="1451">IF(OR(($C90&lt;&gt;"")*(EI90&lt;&gt;""),($E90&lt;&gt;"")*(EK90&lt;&gt;"")),($B90=EI90)*1+($D90=EK90)*1,"")</f>
        <v/>
      </c>
      <c r="EV90" s="196" t="str">
        <f>$B90</f>
        <v/>
      </c>
      <c r="EW90" s="197" t="str">
        <f>$C90</f>
        <v/>
      </c>
      <c r="EX90" s="198" t="str">
        <f>$D90</f>
        <v/>
      </c>
      <c r="EY90" s="197" t="str">
        <f>$E90</f>
        <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t="str">
        <f t="shared" ref="FG90:FG105" si="1453">IF(OR(($C90&lt;&gt;"")*(EV90&lt;&gt;""),($E90&lt;&gt;"")*(EX90&lt;&gt;"")),($B90=EV90)*1+($D90=EX90)*1,"")</f>
        <v/>
      </c>
      <c r="FI90" s="196" t="str">
        <f>$B90</f>
        <v/>
      </c>
      <c r="FJ90" s="197" t="str">
        <f>$C90</f>
        <v/>
      </c>
      <c r="FK90" s="198" t="str">
        <f>$D90</f>
        <v/>
      </c>
      <c r="FL90" s="197" t="str">
        <f>$E90</f>
        <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t="str">
        <f t="shared" ref="FT90:FT105" si="1455">IF(OR(($C90&lt;&gt;"")*(FI90&lt;&gt;""),($E90&lt;&gt;"")*(FK90&lt;&gt;"")),($B90=FI90)*1+($D90=FK90)*1,"")</f>
        <v/>
      </c>
      <c r="FV90" s="196" t="str">
        <f>$B90</f>
        <v/>
      </c>
      <c r="FW90" s="197" t="str">
        <f>$C90</f>
        <v/>
      </c>
      <c r="FX90" s="198" t="str">
        <f>$D90</f>
        <v/>
      </c>
      <c r="FY90" s="197" t="str">
        <f>$E90</f>
        <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t="str">
        <f t="shared" ref="GG90:GG105" si="1457">IF(OR(($C90&lt;&gt;"")*(FV90&lt;&gt;""),($E90&lt;&gt;"")*(FX90&lt;&gt;"")),($B90=FV90)*1+($D90=FX90)*1,"")</f>
        <v/>
      </c>
      <c r="GI90" s="196" t="str">
        <f>$B90</f>
        <v/>
      </c>
      <c r="GJ90" s="197" t="str">
        <f>$C90</f>
        <v/>
      </c>
      <c r="GK90" s="198" t="str">
        <f>$D90</f>
        <v/>
      </c>
      <c r="GL90" s="197" t="str">
        <f>$E90</f>
        <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t="str">
        <f t="shared" ref="GT90:GT105" si="1459">IF(OR(($C90&lt;&gt;"")*(GI90&lt;&gt;""),($E90&lt;&gt;"")*(GK90&lt;&gt;"")),($B90=GI90)*1+($D90=GK90)*1,"")</f>
        <v/>
      </c>
      <c r="GV90" s="196" t="str">
        <f>$B90</f>
        <v/>
      </c>
      <c r="GW90" s="197" t="str">
        <f>$C90</f>
        <v/>
      </c>
      <c r="GX90" s="198" t="str">
        <f>$D90</f>
        <v/>
      </c>
      <c r="GY90" s="197" t="str">
        <f>$E90</f>
        <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t="str">
        <f t="shared" ref="HG90:HG105" si="1461">IF(OR(($C90&lt;&gt;"")*(GV90&lt;&gt;""),($E90&lt;&gt;"")*(GX90&lt;&gt;"")),($B90=GV90)*1+($D90=GX90)*1,"")</f>
        <v/>
      </c>
      <c r="HI90" s="196" t="str">
        <f>$B90</f>
        <v/>
      </c>
      <c r="HJ90" s="197" t="str">
        <f>$C90</f>
        <v/>
      </c>
      <c r="HK90" s="198" t="str">
        <f>$D90</f>
        <v/>
      </c>
      <c r="HL90" s="197" t="str">
        <f>$E90</f>
        <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t="str">
        <f t="shared" ref="HT90:HT105" si="1463">IF(OR(($C90&lt;&gt;"")*(HI90&lt;&gt;""),($E90&lt;&gt;"")*(HK90&lt;&gt;"")),($B90=HI90)*1+($D90=HK90)*1,"")</f>
        <v/>
      </c>
      <c r="HV90" s="196" t="str">
        <f>$B90</f>
        <v/>
      </c>
      <c r="HW90" s="197" t="str">
        <f>$C90</f>
        <v/>
      </c>
      <c r="HX90" s="198" t="str">
        <f>$D90</f>
        <v/>
      </c>
      <c r="HY90" s="197" t="str">
        <f>$E90</f>
        <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t="str">
        <f t="shared" ref="IG90:IG105" si="1465">IF(OR(($C90&lt;&gt;"")*(HV90&lt;&gt;""),($E90&lt;&gt;"")*(HX90&lt;&gt;"")),($B90=HV90)*1+($D90=HX90)*1,"")</f>
        <v/>
      </c>
      <c r="II90" s="196" t="str">
        <f>$B90</f>
        <v/>
      </c>
      <c r="IJ90" s="197" t="str">
        <f>$C90</f>
        <v/>
      </c>
      <c r="IK90" s="198" t="str">
        <f>$D90</f>
        <v/>
      </c>
      <c r="IL90" s="197" t="str">
        <f>$E90</f>
        <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t="str">
        <f t="shared" ref="IT90:IT105" si="1467">IF(OR(($C90&lt;&gt;"")*(II90&lt;&gt;""),($E90&lt;&gt;"")*(IK90&lt;&gt;"")),($B90=II90)*1+($D90=IK90)*1,"")</f>
        <v/>
      </c>
      <c r="IV90" s="196" t="str">
        <f>$B90</f>
        <v/>
      </c>
      <c r="IW90" s="197" t="str">
        <f>$C90</f>
        <v/>
      </c>
      <c r="IX90" s="198" t="str">
        <f>$D90</f>
        <v/>
      </c>
      <c r="IY90" s="197" t="str">
        <f>$E90</f>
        <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t="str">
        <f t="shared" ref="JG90:JG105" si="1469">IF(OR(($C90&lt;&gt;"")*(IV90&lt;&gt;""),($E90&lt;&gt;"")*(IX90&lt;&gt;"")),($B90=IV90)*1+($D90=IX90)*1,"")</f>
        <v/>
      </c>
      <c r="JI90" s="196" t="str">
        <f>$B90</f>
        <v/>
      </c>
      <c r="JJ90" s="197" t="str">
        <f>$C90</f>
        <v/>
      </c>
      <c r="JK90" s="198" t="str">
        <f>$D90</f>
        <v/>
      </c>
      <c r="JL90" s="197" t="str">
        <f>$E90</f>
        <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t="str">
        <f t="shared" ref="JT90:JT105" si="1471">IF(OR(($C90&lt;&gt;"")*(JI90&lt;&gt;""),($E90&lt;&gt;"")*(JK90&lt;&gt;"")),($B90=JI90)*1+($D90=JK90)*1,"")</f>
        <v/>
      </c>
      <c r="JV90" s="196" t="str">
        <f>$B90</f>
        <v/>
      </c>
      <c r="JW90" s="197" t="str">
        <f>$C90</f>
        <v/>
      </c>
      <c r="JX90" s="198" t="str">
        <f>$D90</f>
        <v/>
      </c>
      <c r="JY90" s="197" t="str">
        <f>$E90</f>
        <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t="str">
        <f t="shared" ref="KG90:KG105" si="1473">IF(OR(($C90&lt;&gt;"")*(JV90&lt;&gt;""),($E90&lt;&gt;"")*(JX90&lt;&gt;"")),($B90=JV90)*1+($D90=JX90)*1,"")</f>
        <v/>
      </c>
      <c r="KI90" s="196" t="str">
        <f>$B90</f>
        <v/>
      </c>
      <c r="KJ90" s="197" t="str">
        <f>$C90</f>
        <v/>
      </c>
      <c r="KK90" s="198" t="str">
        <f>$D90</f>
        <v/>
      </c>
      <c r="KL90" s="197" t="str">
        <f>$E90</f>
        <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t="str">
        <f t="shared" ref="KT90:KT105" si="1475">IF(OR(($C90&lt;&gt;"")*(KI90&lt;&gt;""),($E90&lt;&gt;"")*(KK90&lt;&gt;"")),($B90=KI90)*1+($D90=KK90)*1,"")</f>
        <v/>
      </c>
      <c r="KV90" s="196" t="str">
        <f>$B90</f>
        <v/>
      </c>
      <c r="KW90" s="197" t="str">
        <f>$C90</f>
        <v/>
      </c>
      <c r="KX90" s="198" t="str">
        <f>$D90</f>
        <v/>
      </c>
      <c r="KY90" s="197" t="str">
        <f>$E90</f>
        <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t="str">
        <f t="shared" ref="LG90:LG105" si="1477">IF(OR(($C90&lt;&gt;"")*(KV90&lt;&gt;""),($E90&lt;&gt;"")*(KX90&lt;&gt;"")),($B90=KV90)*1+($D90=KX90)*1,"")</f>
        <v/>
      </c>
      <c r="LI90" s="196" t="str">
        <f>$B90</f>
        <v/>
      </c>
      <c r="LJ90" s="197" t="str">
        <f>$C90</f>
        <v/>
      </c>
      <c r="LK90" s="198" t="str">
        <f>$D90</f>
        <v/>
      </c>
      <c r="LL90" s="197" t="str">
        <f>$E90</f>
        <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t="str">
        <f t="shared" ref="LT90:LT105" si="1479">IF(OR(($C90&lt;&gt;"")*(LI90&lt;&gt;""),($E90&lt;&gt;"")*(LK90&lt;&gt;"")),($B90=LI90)*1+($D90=LK90)*1,"")</f>
        <v/>
      </c>
      <c r="LV90" s="196" t="str">
        <f>$B90</f>
        <v/>
      </c>
      <c r="LW90" s="197" t="str">
        <f>$C90</f>
        <v/>
      </c>
      <c r="LX90" s="198" t="str">
        <f>$D90</f>
        <v/>
      </c>
      <c r="LY90" s="197" t="str">
        <f>$E90</f>
        <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t="str">
        <f t="shared" ref="MG90:MG105" si="1481">IF(OR(($C90&lt;&gt;"")*(LV90&lt;&gt;""),($E90&lt;&gt;"")*(LX90&lt;&gt;"")),($B90=LV90)*1+($D90=LX90)*1,"")</f>
        <v/>
      </c>
    </row>
    <row r="91" spans="1:345">
      <c r="B91" s="196" t="str">
        <f>IF(C91="","",INDEX(Groups!$C$7:$C$65,MATCH(C91,Groups!$D$7:$D$65,0)))</f>
        <v/>
      </c>
      <c r="C91" s="197" t="str">
        <f>'World Cup'!$E$50</f>
        <v/>
      </c>
      <c r="D91" s="198" t="str">
        <f>IF(E91="","",INDEX(Groups!$C$7:$C$65,MATCH(E91,Groups!$D$7:$D$65,0)))</f>
        <v/>
      </c>
      <c r="E91" s="197" t="str">
        <f>'World Cup'!$F$50</f>
        <v/>
      </c>
      <c r="F91" s="199" t="str">
        <f>IF(AND('World Cup'!$E$51&lt;&gt;"",'World Cup'!$F$51&lt;&gt;""),'World Cup'!$E$51,"")</f>
        <v/>
      </c>
      <c r="G91" s="200" t="str">
        <f>IF(AND('World Cup'!$E$51&lt;&gt;"",'World Cup'!$F$51&lt;&gt;""),'World Cup'!$F$51,"")</f>
        <v/>
      </c>
      <c r="I91" s="196" t="str">
        <f t="shared" ref="I91:I105" si="1482">$B91</f>
        <v/>
      </c>
      <c r="J91" s="197" t="str">
        <f t="shared" ref="J91:J105" si="1483">$C91</f>
        <v/>
      </c>
      <c r="K91" s="198" t="str">
        <f t="shared" ref="K91:K105" si="1484">$D91</f>
        <v/>
      </c>
      <c r="L91" s="197" t="str">
        <f t="shared" ref="L91:L105" si="1485">$E91</f>
        <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t="str">
        <f t="shared" si="1431"/>
        <v/>
      </c>
      <c r="V91" s="196" t="str">
        <f t="shared" ref="V91:V105" si="1487">$B91</f>
        <v/>
      </c>
      <c r="W91" s="197" t="str">
        <f t="shared" ref="W91:W105" si="1488">$C91</f>
        <v/>
      </c>
      <c r="X91" s="198" t="str">
        <f t="shared" ref="X91:X105" si="1489">$D91</f>
        <v/>
      </c>
      <c r="Y91" s="197" t="str">
        <f t="shared" ref="Y91:Y105" si="1490">$E91</f>
        <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t="str">
        <f t="shared" si="1433"/>
        <v/>
      </c>
      <c r="AI91" s="196" t="str">
        <f t="shared" ref="AI91:AI105" si="1492">$B91</f>
        <v/>
      </c>
      <c r="AJ91" s="197" t="str">
        <f t="shared" ref="AJ91:AJ105" si="1493">$C91</f>
        <v/>
      </c>
      <c r="AK91" s="198" t="str">
        <f t="shared" ref="AK91:AK105" si="1494">$D91</f>
        <v/>
      </c>
      <c r="AL91" s="197" t="str">
        <f t="shared" ref="AL91:AL105" si="1495">$E91</f>
        <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t="str">
        <f t="shared" si="1435"/>
        <v/>
      </c>
      <c r="AV91" s="196" t="str">
        <f t="shared" ref="AV91:AV105" si="1497">$B91</f>
        <v/>
      </c>
      <c r="AW91" s="197" t="str">
        <f t="shared" ref="AW91:AW105" si="1498">$C91</f>
        <v/>
      </c>
      <c r="AX91" s="198" t="str">
        <f t="shared" ref="AX91:AX105" si="1499">$D91</f>
        <v/>
      </c>
      <c r="AY91" s="197" t="str">
        <f t="shared" ref="AY91:AY105" si="1500">$E91</f>
        <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t="str">
        <f t="shared" si="1437"/>
        <v/>
      </c>
      <c r="BI91" s="196" t="str">
        <f t="shared" ref="BI91:BI105" si="1502">$B91</f>
        <v/>
      </c>
      <c r="BJ91" s="197" t="str">
        <f t="shared" ref="BJ91:BJ105" si="1503">$C91</f>
        <v/>
      </c>
      <c r="BK91" s="198" t="str">
        <f t="shared" ref="BK91:BK105" si="1504">$D91</f>
        <v/>
      </c>
      <c r="BL91" s="197" t="str">
        <f t="shared" ref="BL91:BL105" si="1505">$E91</f>
        <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t="str">
        <f t="shared" si="1439"/>
        <v/>
      </c>
      <c r="BV91" s="196" t="str">
        <f t="shared" ref="BV91:BV105" si="1507">$B91</f>
        <v/>
      </c>
      <c r="BW91" s="197" t="str">
        <f t="shared" ref="BW91:BW105" si="1508">$C91</f>
        <v/>
      </c>
      <c r="BX91" s="198" t="str">
        <f t="shared" ref="BX91:BX105" si="1509">$D91</f>
        <v/>
      </c>
      <c r="BY91" s="197" t="str">
        <f t="shared" ref="BY91:BY105" si="1510">$E91</f>
        <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t="str">
        <f t="shared" si="1441"/>
        <v/>
      </c>
      <c r="CI91" s="196" t="str">
        <f t="shared" ref="CI91:CI105" si="1512">$B91</f>
        <v/>
      </c>
      <c r="CJ91" s="197" t="str">
        <f t="shared" ref="CJ91:CJ105" si="1513">$C91</f>
        <v/>
      </c>
      <c r="CK91" s="198" t="str">
        <f t="shared" ref="CK91:CK105" si="1514">$D91</f>
        <v/>
      </c>
      <c r="CL91" s="197" t="str">
        <f t="shared" ref="CL91:CL105" si="1515">$E91</f>
        <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t="str">
        <f t="shared" si="1443"/>
        <v/>
      </c>
      <c r="CV91" s="196" t="str">
        <f t="shared" ref="CV91:CV105" si="1517">$B91</f>
        <v/>
      </c>
      <c r="CW91" s="197" t="str">
        <f t="shared" ref="CW91:CW105" si="1518">$C91</f>
        <v/>
      </c>
      <c r="CX91" s="198" t="str">
        <f t="shared" ref="CX91:CX105" si="1519">$D91</f>
        <v/>
      </c>
      <c r="CY91" s="197" t="str">
        <f t="shared" ref="CY91:CY105" si="1520">$E91</f>
        <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t="str">
        <f t="shared" si="1445"/>
        <v/>
      </c>
      <c r="DI91" s="196" t="str">
        <f t="shared" ref="DI91:DI105" si="1522">$B91</f>
        <v/>
      </c>
      <c r="DJ91" s="197" t="str">
        <f t="shared" ref="DJ91:DJ105" si="1523">$C91</f>
        <v/>
      </c>
      <c r="DK91" s="198" t="str">
        <f t="shared" ref="DK91:DK105" si="1524">$D91</f>
        <v/>
      </c>
      <c r="DL91" s="197" t="str">
        <f t="shared" ref="DL91:DL105" si="1525">$E91</f>
        <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t="str">
        <f t="shared" si="1447"/>
        <v/>
      </c>
      <c r="DV91" s="196" t="str">
        <f t="shared" ref="DV91:DV105" si="1527">$B91</f>
        <v/>
      </c>
      <c r="DW91" s="197" t="str">
        <f t="shared" ref="DW91:DW105" si="1528">$C91</f>
        <v/>
      </c>
      <c r="DX91" s="198" t="str">
        <f t="shared" ref="DX91:DX105" si="1529">$D91</f>
        <v/>
      </c>
      <c r="DY91" s="197" t="str">
        <f t="shared" ref="DY91:DY105" si="1530">$E91</f>
        <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t="str">
        <f t="shared" si="1449"/>
        <v/>
      </c>
      <c r="EI91" s="196" t="str">
        <f t="shared" ref="EI91:EI105" si="1532">$B91</f>
        <v/>
      </c>
      <c r="EJ91" s="197" t="str">
        <f t="shared" ref="EJ91:EJ105" si="1533">$C91</f>
        <v/>
      </c>
      <c r="EK91" s="198" t="str">
        <f t="shared" ref="EK91:EK105" si="1534">$D91</f>
        <v/>
      </c>
      <c r="EL91" s="197" t="str">
        <f t="shared" ref="EL91:EL105" si="1535">$E91</f>
        <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t="str">
        <f t="shared" si="1451"/>
        <v/>
      </c>
      <c r="EV91" s="196" t="str">
        <f t="shared" ref="EV91:EV105" si="1537">$B91</f>
        <v/>
      </c>
      <c r="EW91" s="197" t="str">
        <f t="shared" ref="EW91:EW105" si="1538">$C91</f>
        <v/>
      </c>
      <c r="EX91" s="198" t="str">
        <f t="shared" ref="EX91:EX105" si="1539">$D91</f>
        <v/>
      </c>
      <c r="EY91" s="197" t="str">
        <f t="shared" ref="EY91:EY105" si="1540">$E91</f>
        <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t="str">
        <f t="shared" si="1453"/>
        <v/>
      </c>
      <c r="FI91" s="196" t="str">
        <f t="shared" ref="FI91:FI105" si="1542">$B91</f>
        <v/>
      </c>
      <c r="FJ91" s="197" t="str">
        <f t="shared" ref="FJ91:FJ105" si="1543">$C91</f>
        <v/>
      </c>
      <c r="FK91" s="198" t="str">
        <f t="shared" ref="FK91:FK105" si="1544">$D91</f>
        <v/>
      </c>
      <c r="FL91" s="197" t="str">
        <f t="shared" ref="FL91:FL105" si="1545">$E91</f>
        <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t="str">
        <f t="shared" si="1455"/>
        <v/>
      </c>
      <c r="FV91" s="196" t="str">
        <f t="shared" ref="FV91:FV105" si="1547">$B91</f>
        <v/>
      </c>
      <c r="FW91" s="197" t="str">
        <f t="shared" ref="FW91:FW105" si="1548">$C91</f>
        <v/>
      </c>
      <c r="FX91" s="198" t="str">
        <f t="shared" ref="FX91:FX105" si="1549">$D91</f>
        <v/>
      </c>
      <c r="FY91" s="197" t="str">
        <f t="shared" ref="FY91:FY105" si="1550">$E91</f>
        <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t="str">
        <f t="shared" si="1457"/>
        <v/>
      </c>
      <c r="GI91" s="196" t="str">
        <f t="shared" ref="GI91:GI105" si="1552">$B91</f>
        <v/>
      </c>
      <c r="GJ91" s="197" t="str">
        <f t="shared" ref="GJ91:GJ105" si="1553">$C91</f>
        <v/>
      </c>
      <c r="GK91" s="198" t="str">
        <f t="shared" ref="GK91:GK105" si="1554">$D91</f>
        <v/>
      </c>
      <c r="GL91" s="197" t="str">
        <f t="shared" ref="GL91:GL105" si="1555">$E91</f>
        <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t="str">
        <f t="shared" si="1459"/>
        <v/>
      </c>
      <c r="GV91" s="196" t="str">
        <f t="shared" ref="GV91:GV105" si="1557">$B91</f>
        <v/>
      </c>
      <c r="GW91" s="197" t="str">
        <f t="shared" ref="GW91:GW105" si="1558">$C91</f>
        <v/>
      </c>
      <c r="GX91" s="198" t="str">
        <f t="shared" ref="GX91:GX105" si="1559">$D91</f>
        <v/>
      </c>
      <c r="GY91" s="197" t="str">
        <f t="shared" ref="GY91:GY105" si="1560">$E91</f>
        <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t="str">
        <f t="shared" si="1461"/>
        <v/>
      </c>
      <c r="HI91" s="196" t="str">
        <f t="shared" ref="HI91:HI105" si="1562">$B91</f>
        <v/>
      </c>
      <c r="HJ91" s="197" t="str">
        <f t="shared" ref="HJ91:HJ105" si="1563">$C91</f>
        <v/>
      </c>
      <c r="HK91" s="198" t="str">
        <f t="shared" ref="HK91:HK105" si="1564">$D91</f>
        <v/>
      </c>
      <c r="HL91" s="197" t="str">
        <f t="shared" ref="HL91:HL105" si="1565">$E91</f>
        <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t="str">
        <f t="shared" si="1463"/>
        <v/>
      </c>
      <c r="HV91" s="196" t="str">
        <f t="shared" ref="HV91:HV105" si="1567">$B91</f>
        <v/>
      </c>
      <c r="HW91" s="197" t="str">
        <f t="shared" ref="HW91:HW105" si="1568">$C91</f>
        <v/>
      </c>
      <c r="HX91" s="198" t="str">
        <f t="shared" ref="HX91:HX105" si="1569">$D91</f>
        <v/>
      </c>
      <c r="HY91" s="197" t="str">
        <f t="shared" ref="HY91:HY105" si="1570">$E91</f>
        <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t="str">
        <f t="shared" si="1465"/>
        <v/>
      </c>
      <c r="II91" s="196" t="str">
        <f t="shared" ref="II91:II105" si="1572">$B91</f>
        <v/>
      </c>
      <c r="IJ91" s="197" t="str">
        <f t="shared" ref="IJ91:IJ105" si="1573">$C91</f>
        <v/>
      </c>
      <c r="IK91" s="198" t="str">
        <f t="shared" ref="IK91:IK105" si="1574">$D91</f>
        <v/>
      </c>
      <c r="IL91" s="197" t="str">
        <f t="shared" ref="IL91:IL105" si="1575">$E91</f>
        <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t="str">
        <f t="shared" si="1467"/>
        <v/>
      </c>
      <c r="IV91" s="196" t="str">
        <f t="shared" ref="IV91:IV105" si="1577">$B91</f>
        <v/>
      </c>
      <c r="IW91" s="197" t="str">
        <f t="shared" ref="IW91:IW105" si="1578">$C91</f>
        <v/>
      </c>
      <c r="IX91" s="198" t="str">
        <f t="shared" ref="IX91:IX105" si="1579">$D91</f>
        <v/>
      </c>
      <c r="IY91" s="197" t="str">
        <f t="shared" ref="IY91:IY105" si="1580">$E91</f>
        <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t="str">
        <f t="shared" si="1469"/>
        <v/>
      </c>
      <c r="JI91" s="196" t="str">
        <f t="shared" ref="JI91:JI105" si="1582">$B91</f>
        <v/>
      </c>
      <c r="JJ91" s="197" t="str">
        <f t="shared" ref="JJ91:JJ105" si="1583">$C91</f>
        <v/>
      </c>
      <c r="JK91" s="198" t="str">
        <f t="shared" ref="JK91:JK105" si="1584">$D91</f>
        <v/>
      </c>
      <c r="JL91" s="197" t="str">
        <f t="shared" ref="JL91:JL105" si="1585">$E91</f>
        <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t="str">
        <f t="shared" si="1471"/>
        <v/>
      </c>
      <c r="JV91" s="196" t="str">
        <f t="shared" ref="JV91:JV105" si="1587">$B91</f>
        <v/>
      </c>
      <c r="JW91" s="197" t="str">
        <f t="shared" ref="JW91:JW105" si="1588">$C91</f>
        <v/>
      </c>
      <c r="JX91" s="198" t="str">
        <f t="shared" ref="JX91:JX105" si="1589">$D91</f>
        <v/>
      </c>
      <c r="JY91" s="197" t="str">
        <f t="shared" ref="JY91:JY105" si="1590">$E91</f>
        <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t="str">
        <f t="shared" si="1473"/>
        <v/>
      </c>
      <c r="KI91" s="196" t="str">
        <f t="shared" ref="KI91:KI105" si="1592">$B91</f>
        <v/>
      </c>
      <c r="KJ91" s="197" t="str">
        <f t="shared" ref="KJ91:KJ105" si="1593">$C91</f>
        <v/>
      </c>
      <c r="KK91" s="198" t="str">
        <f t="shared" ref="KK91:KK105" si="1594">$D91</f>
        <v/>
      </c>
      <c r="KL91" s="197" t="str">
        <f t="shared" ref="KL91:KL105" si="1595">$E91</f>
        <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t="str">
        <f t="shared" si="1475"/>
        <v/>
      </c>
      <c r="KV91" s="196" t="str">
        <f t="shared" ref="KV91:KV105" si="1597">$B91</f>
        <v/>
      </c>
      <c r="KW91" s="197" t="str">
        <f t="shared" ref="KW91:KW105" si="1598">$C91</f>
        <v/>
      </c>
      <c r="KX91" s="198" t="str">
        <f t="shared" ref="KX91:KX105" si="1599">$D91</f>
        <v/>
      </c>
      <c r="KY91" s="197" t="str">
        <f t="shared" ref="KY91:KY105" si="1600">$E91</f>
        <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t="str">
        <f t="shared" si="1477"/>
        <v/>
      </c>
      <c r="LI91" s="196" t="str">
        <f t="shared" ref="LI91:LI105" si="1602">$B91</f>
        <v/>
      </c>
      <c r="LJ91" s="197" t="str">
        <f t="shared" ref="LJ91:LJ105" si="1603">$C91</f>
        <v/>
      </c>
      <c r="LK91" s="198" t="str">
        <f t="shared" ref="LK91:LK105" si="1604">$D91</f>
        <v/>
      </c>
      <c r="LL91" s="197" t="str">
        <f t="shared" ref="LL91:LL105" si="1605">$E91</f>
        <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t="str">
        <f t="shared" si="1479"/>
        <v/>
      </c>
      <c r="LV91" s="196" t="str">
        <f t="shared" ref="LV91:LV105" si="1607">$B91</f>
        <v/>
      </c>
      <c r="LW91" s="197" t="str">
        <f t="shared" ref="LW91:LW105" si="1608">$C91</f>
        <v/>
      </c>
      <c r="LX91" s="198" t="str">
        <f t="shared" ref="LX91:LX105" si="1609">$D91</f>
        <v/>
      </c>
      <c r="LY91" s="197" t="str">
        <f t="shared" ref="LY91:LY105" si="1610">$E91</f>
        <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t="str">
        <f t="shared" si="1481"/>
        <v/>
      </c>
    </row>
    <row r="92" spans="1:345">
      <c r="B92" s="196" t="str">
        <f>IF(C92="","",INDEX(Groups!$C$7:$C$65,MATCH(C92,Groups!$D$7:$D$65,0)))</f>
        <v/>
      </c>
      <c r="C92" s="197" t="str">
        <f>'World Cup'!$H$50</f>
        <v/>
      </c>
      <c r="D92" s="198" t="str">
        <f>IF(E92="","",INDEX(Groups!$C$7:$C$65,MATCH(E92,Groups!$D$7:$D$65,0)))</f>
        <v/>
      </c>
      <c r="E92" s="197" t="str">
        <f>'World Cup'!$I$50</f>
        <v/>
      </c>
      <c r="F92" s="199" t="str">
        <f>IF(AND('World Cup'!$H$51&lt;&gt;"",'World Cup'!$I$51&lt;&gt;""),'World Cup'!$H$51,"")</f>
        <v/>
      </c>
      <c r="G92" s="200" t="str">
        <f>IF(AND('World Cup'!$H$51&lt;&gt;"",'World Cup'!$I$51&lt;&gt;""),'World Cup'!$I$51,"")</f>
        <v/>
      </c>
      <c r="I92" s="196" t="str">
        <f t="shared" si="1482"/>
        <v/>
      </c>
      <c r="J92" s="197" t="str">
        <f t="shared" si="1483"/>
        <v/>
      </c>
      <c r="K92" s="198" t="str">
        <f t="shared" si="1484"/>
        <v/>
      </c>
      <c r="L92" s="197" t="str">
        <f t="shared" si="1485"/>
        <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t="str">
        <f t="shared" si="1431"/>
        <v/>
      </c>
      <c r="V92" s="196" t="str">
        <f t="shared" si="1487"/>
        <v/>
      </c>
      <c r="W92" s="197" t="str">
        <f t="shared" si="1488"/>
        <v/>
      </c>
      <c r="X92" s="198" t="str">
        <f t="shared" si="1489"/>
        <v/>
      </c>
      <c r="Y92" s="197" t="str">
        <f t="shared" si="1490"/>
        <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t="str">
        <f t="shared" si="1433"/>
        <v/>
      </c>
      <c r="AI92" s="196" t="str">
        <f t="shared" si="1492"/>
        <v/>
      </c>
      <c r="AJ92" s="197" t="str">
        <f t="shared" si="1493"/>
        <v/>
      </c>
      <c r="AK92" s="198" t="str">
        <f t="shared" si="1494"/>
        <v/>
      </c>
      <c r="AL92" s="197" t="str">
        <f t="shared" si="1495"/>
        <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t="str">
        <f t="shared" si="1435"/>
        <v/>
      </c>
      <c r="AV92" s="196" t="str">
        <f t="shared" si="1497"/>
        <v/>
      </c>
      <c r="AW92" s="197" t="str">
        <f t="shared" si="1498"/>
        <v/>
      </c>
      <c r="AX92" s="198" t="str">
        <f t="shared" si="1499"/>
        <v/>
      </c>
      <c r="AY92" s="197" t="str">
        <f t="shared" si="1500"/>
        <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t="str">
        <f t="shared" si="1437"/>
        <v/>
      </c>
      <c r="BI92" s="196" t="str">
        <f t="shared" si="1502"/>
        <v/>
      </c>
      <c r="BJ92" s="197" t="str">
        <f t="shared" si="1503"/>
        <v/>
      </c>
      <c r="BK92" s="198" t="str">
        <f t="shared" si="1504"/>
        <v/>
      </c>
      <c r="BL92" s="197" t="str">
        <f t="shared" si="1505"/>
        <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t="str">
        <f t="shared" si="1439"/>
        <v/>
      </c>
      <c r="BV92" s="196" t="str">
        <f t="shared" si="1507"/>
        <v/>
      </c>
      <c r="BW92" s="197" t="str">
        <f t="shared" si="1508"/>
        <v/>
      </c>
      <c r="BX92" s="198" t="str">
        <f t="shared" si="1509"/>
        <v/>
      </c>
      <c r="BY92" s="197" t="str">
        <f t="shared" si="1510"/>
        <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t="str">
        <f t="shared" si="1441"/>
        <v/>
      </c>
      <c r="CI92" s="196" t="str">
        <f t="shared" si="1512"/>
        <v/>
      </c>
      <c r="CJ92" s="197" t="str">
        <f t="shared" si="1513"/>
        <v/>
      </c>
      <c r="CK92" s="198" t="str">
        <f t="shared" si="1514"/>
        <v/>
      </c>
      <c r="CL92" s="197" t="str">
        <f t="shared" si="1515"/>
        <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t="str">
        <f t="shared" si="1443"/>
        <v/>
      </c>
      <c r="CV92" s="196" t="str">
        <f t="shared" si="1517"/>
        <v/>
      </c>
      <c r="CW92" s="197" t="str">
        <f t="shared" si="1518"/>
        <v/>
      </c>
      <c r="CX92" s="198" t="str">
        <f t="shared" si="1519"/>
        <v/>
      </c>
      <c r="CY92" s="197" t="str">
        <f t="shared" si="1520"/>
        <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t="str">
        <f t="shared" si="1445"/>
        <v/>
      </c>
      <c r="DI92" s="196" t="str">
        <f t="shared" si="1522"/>
        <v/>
      </c>
      <c r="DJ92" s="197" t="str">
        <f t="shared" si="1523"/>
        <v/>
      </c>
      <c r="DK92" s="198" t="str">
        <f t="shared" si="1524"/>
        <v/>
      </c>
      <c r="DL92" s="197" t="str">
        <f t="shared" si="1525"/>
        <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t="str">
        <f t="shared" si="1447"/>
        <v/>
      </c>
      <c r="DV92" s="196" t="str">
        <f t="shared" si="1527"/>
        <v/>
      </c>
      <c r="DW92" s="197" t="str">
        <f t="shared" si="1528"/>
        <v/>
      </c>
      <c r="DX92" s="198" t="str">
        <f t="shared" si="1529"/>
        <v/>
      </c>
      <c r="DY92" s="197" t="str">
        <f t="shared" si="1530"/>
        <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t="str">
        <f t="shared" si="1449"/>
        <v/>
      </c>
      <c r="EI92" s="196" t="str">
        <f t="shared" si="1532"/>
        <v/>
      </c>
      <c r="EJ92" s="197" t="str">
        <f t="shared" si="1533"/>
        <v/>
      </c>
      <c r="EK92" s="198" t="str">
        <f t="shared" si="1534"/>
        <v/>
      </c>
      <c r="EL92" s="197" t="str">
        <f t="shared" si="1535"/>
        <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t="str">
        <f t="shared" si="1451"/>
        <v/>
      </c>
      <c r="EV92" s="196" t="str">
        <f t="shared" si="1537"/>
        <v/>
      </c>
      <c r="EW92" s="197" t="str">
        <f t="shared" si="1538"/>
        <v/>
      </c>
      <c r="EX92" s="198" t="str">
        <f t="shared" si="1539"/>
        <v/>
      </c>
      <c r="EY92" s="197" t="str">
        <f t="shared" si="1540"/>
        <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t="str">
        <f t="shared" si="1453"/>
        <v/>
      </c>
      <c r="FI92" s="196" t="str">
        <f t="shared" si="1542"/>
        <v/>
      </c>
      <c r="FJ92" s="197" t="str">
        <f t="shared" si="1543"/>
        <v/>
      </c>
      <c r="FK92" s="198" t="str">
        <f t="shared" si="1544"/>
        <v/>
      </c>
      <c r="FL92" s="197" t="str">
        <f t="shared" si="1545"/>
        <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t="str">
        <f t="shared" si="1455"/>
        <v/>
      </c>
      <c r="FV92" s="196" t="str">
        <f t="shared" si="1547"/>
        <v/>
      </c>
      <c r="FW92" s="197" t="str">
        <f t="shared" si="1548"/>
        <v/>
      </c>
      <c r="FX92" s="198" t="str">
        <f t="shared" si="1549"/>
        <v/>
      </c>
      <c r="FY92" s="197" t="str">
        <f t="shared" si="1550"/>
        <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t="str">
        <f t="shared" si="1457"/>
        <v/>
      </c>
      <c r="GI92" s="196" t="str">
        <f t="shared" si="1552"/>
        <v/>
      </c>
      <c r="GJ92" s="197" t="str">
        <f t="shared" si="1553"/>
        <v/>
      </c>
      <c r="GK92" s="198" t="str">
        <f t="shared" si="1554"/>
        <v/>
      </c>
      <c r="GL92" s="197" t="str">
        <f t="shared" si="1555"/>
        <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t="str">
        <f t="shared" si="1459"/>
        <v/>
      </c>
      <c r="GV92" s="196" t="str">
        <f t="shared" si="1557"/>
        <v/>
      </c>
      <c r="GW92" s="197" t="str">
        <f t="shared" si="1558"/>
        <v/>
      </c>
      <c r="GX92" s="198" t="str">
        <f t="shared" si="1559"/>
        <v/>
      </c>
      <c r="GY92" s="197" t="str">
        <f t="shared" si="1560"/>
        <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t="str">
        <f t="shared" si="1461"/>
        <v/>
      </c>
      <c r="HI92" s="196" t="str">
        <f t="shared" si="1562"/>
        <v/>
      </c>
      <c r="HJ92" s="197" t="str">
        <f t="shared" si="1563"/>
        <v/>
      </c>
      <c r="HK92" s="198" t="str">
        <f t="shared" si="1564"/>
        <v/>
      </c>
      <c r="HL92" s="197" t="str">
        <f t="shared" si="1565"/>
        <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t="str">
        <f t="shared" si="1463"/>
        <v/>
      </c>
      <c r="HV92" s="196" t="str">
        <f t="shared" si="1567"/>
        <v/>
      </c>
      <c r="HW92" s="197" t="str">
        <f t="shared" si="1568"/>
        <v/>
      </c>
      <c r="HX92" s="198" t="str">
        <f t="shared" si="1569"/>
        <v/>
      </c>
      <c r="HY92" s="197" t="str">
        <f t="shared" si="1570"/>
        <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t="str">
        <f t="shared" si="1465"/>
        <v/>
      </c>
      <c r="II92" s="196" t="str">
        <f t="shared" si="1572"/>
        <v/>
      </c>
      <c r="IJ92" s="197" t="str">
        <f t="shared" si="1573"/>
        <v/>
      </c>
      <c r="IK92" s="198" t="str">
        <f t="shared" si="1574"/>
        <v/>
      </c>
      <c r="IL92" s="197" t="str">
        <f t="shared" si="1575"/>
        <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t="str">
        <f t="shared" si="1467"/>
        <v/>
      </c>
      <c r="IV92" s="196" t="str">
        <f t="shared" si="1577"/>
        <v/>
      </c>
      <c r="IW92" s="197" t="str">
        <f t="shared" si="1578"/>
        <v/>
      </c>
      <c r="IX92" s="198" t="str">
        <f t="shared" si="1579"/>
        <v/>
      </c>
      <c r="IY92" s="197" t="str">
        <f t="shared" si="1580"/>
        <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t="str">
        <f t="shared" si="1469"/>
        <v/>
      </c>
      <c r="JI92" s="196" t="str">
        <f t="shared" si="1582"/>
        <v/>
      </c>
      <c r="JJ92" s="197" t="str">
        <f t="shared" si="1583"/>
        <v/>
      </c>
      <c r="JK92" s="198" t="str">
        <f t="shared" si="1584"/>
        <v/>
      </c>
      <c r="JL92" s="197" t="str">
        <f t="shared" si="1585"/>
        <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t="str">
        <f t="shared" si="1471"/>
        <v/>
      </c>
      <c r="JV92" s="196" t="str">
        <f t="shared" si="1587"/>
        <v/>
      </c>
      <c r="JW92" s="197" t="str">
        <f t="shared" si="1588"/>
        <v/>
      </c>
      <c r="JX92" s="198" t="str">
        <f t="shared" si="1589"/>
        <v/>
      </c>
      <c r="JY92" s="197" t="str">
        <f t="shared" si="1590"/>
        <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t="str">
        <f t="shared" si="1473"/>
        <v/>
      </c>
      <c r="KI92" s="196" t="str">
        <f t="shared" si="1592"/>
        <v/>
      </c>
      <c r="KJ92" s="197" t="str">
        <f t="shared" si="1593"/>
        <v/>
      </c>
      <c r="KK92" s="198" t="str">
        <f t="shared" si="1594"/>
        <v/>
      </c>
      <c r="KL92" s="197" t="str">
        <f t="shared" si="1595"/>
        <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t="str">
        <f t="shared" si="1475"/>
        <v/>
      </c>
      <c r="KV92" s="196" t="str">
        <f t="shared" si="1597"/>
        <v/>
      </c>
      <c r="KW92" s="197" t="str">
        <f t="shared" si="1598"/>
        <v/>
      </c>
      <c r="KX92" s="198" t="str">
        <f t="shared" si="1599"/>
        <v/>
      </c>
      <c r="KY92" s="197" t="str">
        <f t="shared" si="1600"/>
        <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t="str">
        <f t="shared" si="1477"/>
        <v/>
      </c>
      <c r="LI92" s="196" t="str">
        <f t="shared" si="1602"/>
        <v/>
      </c>
      <c r="LJ92" s="197" t="str">
        <f t="shared" si="1603"/>
        <v/>
      </c>
      <c r="LK92" s="198" t="str">
        <f t="shared" si="1604"/>
        <v/>
      </c>
      <c r="LL92" s="197" t="str">
        <f t="shared" si="1605"/>
        <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t="str">
        <f t="shared" si="1479"/>
        <v/>
      </c>
      <c r="LV92" s="196" t="str">
        <f t="shared" si="1607"/>
        <v/>
      </c>
      <c r="LW92" s="197" t="str">
        <f t="shared" si="1608"/>
        <v/>
      </c>
      <c r="LX92" s="198" t="str">
        <f t="shared" si="1609"/>
        <v/>
      </c>
      <c r="LY92" s="197" t="str">
        <f t="shared" si="1610"/>
        <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t="str">
        <f t="shared" si="1481"/>
        <v/>
      </c>
    </row>
    <row r="93" spans="1:345">
      <c r="B93" s="196" t="str">
        <f>IF(C93="","",INDEX(Groups!$C$7:$C$65,MATCH(C93,Groups!$D$7:$D$65,0)))</f>
        <v/>
      </c>
      <c r="C93" s="197" t="str">
        <f>'World Cup'!$K$50</f>
        <v/>
      </c>
      <c r="D93" s="198" t="str">
        <f>IF(E93="","",INDEX(Groups!$C$7:$C$65,MATCH(E93,Groups!$D$7:$D$65,0)))</f>
        <v/>
      </c>
      <c r="E93" s="197" t="str">
        <f>'World Cup'!$L$50</f>
        <v/>
      </c>
      <c r="F93" s="199" t="str">
        <f>IF(AND('World Cup'!$K$51&lt;&gt;"",'World Cup'!$L$51&lt;&gt;""),'World Cup'!$K$51,"")</f>
        <v/>
      </c>
      <c r="G93" s="200" t="str">
        <f>IF(AND('World Cup'!$K$51&lt;&gt;"",'World Cup'!$L$51&lt;&gt;""),'World Cup'!$L$51,"")</f>
        <v/>
      </c>
      <c r="I93" s="196" t="str">
        <f t="shared" si="1482"/>
        <v/>
      </c>
      <c r="J93" s="197" t="str">
        <f t="shared" si="1483"/>
        <v/>
      </c>
      <c r="K93" s="198" t="str">
        <f t="shared" si="1484"/>
        <v/>
      </c>
      <c r="L93" s="197" t="str">
        <f t="shared" si="1485"/>
        <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t="str">
        <f t="shared" si="1431"/>
        <v/>
      </c>
      <c r="V93" s="196" t="str">
        <f t="shared" si="1487"/>
        <v/>
      </c>
      <c r="W93" s="197" t="str">
        <f t="shared" si="1488"/>
        <v/>
      </c>
      <c r="X93" s="198" t="str">
        <f t="shared" si="1489"/>
        <v/>
      </c>
      <c r="Y93" s="197" t="str">
        <f t="shared" si="1490"/>
        <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t="str">
        <f t="shared" si="1433"/>
        <v/>
      </c>
      <c r="AI93" s="196" t="str">
        <f t="shared" si="1492"/>
        <v/>
      </c>
      <c r="AJ93" s="197" t="str">
        <f t="shared" si="1493"/>
        <v/>
      </c>
      <c r="AK93" s="198" t="str">
        <f t="shared" si="1494"/>
        <v/>
      </c>
      <c r="AL93" s="197" t="str">
        <f t="shared" si="1495"/>
        <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t="str">
        <f t="shared" si="1435"/>
        <v/>
      </c>
      <c r="AV93" s="196" t="str">
        <f t="shared" si="1497"/>
        <v/>
      </c>
      <c r="AW93" s="197" t="str">
        <f t="shared" si="1498"/>
        <v/>
      </c>
      <c r="AX93" s="198" t="str">
        <f t="shared" si="1499"/>
        <v/>
      </c>
      <c r="AY93" s="197" t="str">
        <f t="shared" si="1500"/>
        <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t="str">
        <f t="shared" si="1437"/>
        <v/>
      </c>
      <c r="BI93" s="196" t="str">
        <f t="shared" si="1502"/>
        <v/>
      </c>
      <c r="BJ93" s="197" t="str">
        <f t="shared" si="1503"/>
        <v/>
      </c>
      <c r="BK93" s="198" t="str">
        <f t="shared" si="1504"/>
        <v/>
      </c>
      <c r="BL93" s="197" t="str">
        <f t="shared" si="1505"/>
        <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t="str">
        <f t="shared" si="1439"/>
        <v/>
      </c>
      <c r="BV93" s="196" t="str">
        <f t="shared" si="1507"/>
        <v/>
      </c>
      <c r="BW93" s="197" t="str">
        <f t="shared" si="1508"/>
        <v/>
      </c>
      <c r="BX93" s="198" t="str">
        <f t="shared" si="1509"/>
        <v/>
      </c>
      <c r="BY93" s="197" t="str">
        <f t="shared" si="1510"/>
        <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t="str">
        <f t="shared" si="1441"/>
        <v/>
      </c>
      <c r="CI93" s="196" t="str">
        <f t="shared" si="1512"/>
        <v/>
      </c>
      <c r="CJ93" s="197" t="str">
        <f t="shared" si="1513"/>
        <v/>
      </c>
      <c r="CK93" s="198" t="str">
        <f t="shared" si="1514"/>
        <v/>
      </c>
      <c r="CL93" s="197" t="str">
        <f t="shared" si="1515"/>
        <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t="str">
        <f t="shared" si="1443"/>
        <v/>
      </c>
      <c r="CV93" s="196" t="str">
        <f t="shared" si="1517"/>
        <v/>
      </c>
      <c r="CW93" s="197" t="str">
        <f t="shared" si="1518"/>
        <v/>
      </c>
      <c r="CX93" s="198" t="str">
        <f t="shared" si="1519"/>
        <v/>
      </c>
      <c r="CY93" s="197" t="str">
        <f t="shared" si="1520"/>
        <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t="str">
        <f t="shared" si="1445"/>
        <v/>
      </c>
      <c r="DI93" s="196" t="str">
        <f t="shared" si="1522"/>
        <v/>
      </c>
      <c r="DJ93" s="197" t="str">
        <f t="shared" si="1523"/>
        <v/>
      </c>
      <c r="DK93" s="198" t="str">
        <f t="shared" si="1524"/>
        <v/>
      </c>
      <c r="DL93" s="197" t="str">
        <f t="shared" si="1525"/>
        <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t="str">
        <f t="shared" si="1447"/>
        <v/>
      </c>
      <c r="DV93" s="196" t="str">
        <f t="shared" si="1527"/>
        <v/>
      </c>
      <c r="DW93" s="197" t="str">
        <f t="shared" si="1528"/>
        <v/>
      </c>
      <c r="DX93" s="198" t="str">
        <f t="shared" si="1529"/>
        <v/>
      </c>
      <c r="DY93" s="197" t="str">
        <f t="shared" si="1530"/>
        <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t="str">
        <f t="shared" si="1449"/>
        <v/>
      </c>
      <c r="EI93" s="196" t="str">
        <f t="shared" si="1532"/>
        <v/>
      </c>
      <c r="EJ93" s="197" t="str">
        <f t="shared" si="1533"/>
        <v/>
      </c>
      <c r="EK93" s="198" t="str">
        <f t="shared" si="1534"/>
        <v/>
      </c>
      <c r="EL93" s="197" t="str">
        <f t="shared" si="1535"/>
        <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t="str">
        <f t="shared" si="1451"/>
        <v/>
      </c>
      <c r="EV93" s="196" t="str">
        <f t="shared" si="1537"/>
        <v/>
      </c>
      <c r="EW93" s="197" t="str">
        <f t="shared" si="1538"/>
        <v/>
      </c>
      <c r="EX93" s="198" t="str">
        <f t="shared" si="1539"/>
        <v/>
      </c>
      <c r="EY93" s="197" t="str">
        <f t="shared" si="1540"/>
        <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t="str">
        <f t="shared" si="1453"/>
        <v/>
      </c>
      <c r="FI93" s="196" t="str">
        <f t="shared" si="1542"/>
        <v/>
      </c>
      <c r="FJ93" s="197" t="str">
        <f t="shared" si="1543"/>
        <v/>
      </c>
      <c r="FK93" s="198" t="str">
        <f t="shared" si="1544"/>
        <v/>
      </c>
      <c r="FL93" s="197" t="str">
        <f t="shared" si="1545"/>
        <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t="str">
        <f t="shared" si="1455"/>
        <v/>
      </c>
      <c r="FV93" s="196" t="str">
        <f t="shared" si="1547"/>
        <v/>
      </c>
      <c r="FW93" s="197" t="str">
        <f t="shared" si="1548"/>
        <v/>
      </c>
      <c r="FX93" s="198" t="str">
        <f t="shared" si="1549"/>
        <v/>
      </c>
      <c r="FY93" s="197" t="str">
        <f t="shared" si="1550"/>
        <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t="str">
        <f t="shared" si="1457"/>
        <v/>
      </c>
      <c r="GI93" s="196" t="str">
        <f t="shared" si="1552"/>
        <v/>
      </c>
      <c r="GJ93" s="197" t="str">
        <f t="shared" si="1553"/>
        <v/>
      </c>
      <c r="GK93" s="198" t="str">
        <f t="shared" si="1554"/>
        <v/>
      </c>
      <c r="GL93" s="197" t="str">
        <f t="shared" si="1555"/>
        <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t="str">
        <f t="shared" si="1459"/>
        <v/>
      </c>
      <c r="GV93" s="196" t="str">
        <f t="shared" si="1557"/>
        <v/>
      </c>
      <c r="GW93" s="197" t="str">
        <f t="shared" si="1558"/>
        <v/>
      </c>
      <c r="GX93" s="198" t="str">
        <f t="shared" si="1559"/>
        <v/>
      </c>
      <c r="GY93" s="197" t="str">
        <f t="shared" si="1560"/>
        <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t="str">
        <f t="shared" si="1461"/>
        <v/>
      </c>
      <c r="HI93" s="196" t="str">
        <f t="shared" si="1562"/>
        <v/>
      </c>
      <c r="HJ93" s="197" t="str">
        <f t="shared" si="1563"/>
        <v/>
      </c>
      <c r="HK93" s="198" t="str">
        <f t="shared" si="1564"/>
        <v/>
      </c>
      <c r="HL93" s="197" t="str">
        <f t="shared" si="1565"/>
        <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t="str">
        <f t="shared" si="1463"/>
        <v/>
      </c>
      <c r="HV93" s="196" t="str">
        <f t="shared" si="1567"/>
        <v/>
      </c>
      <c r="HW93" s="197" t="str">
        <f t="shared" si="1568"/>
        <v/>
      </c>
      <c r="HX93" s="198" t="str">
        <f t="shared" si="1569"/>
        <v/>
      </c>
      <c r="HY93" s="197" t="str">
        <f t="shared" si="1570"/>
        <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t="str">
        <f t="shared" si="1465"/>
        <v/>
      </c>
      <c r="II93" s="196" t="str">
        <f t="shared" si="1572"/>
        <v/>
      </c>
      <c r="IJ93" s="197" t="str">
        <f t="shared" si="1573"/>
        <v/>
      </c>
      <c r="IK93" s="198" t="str">
        <f t="shared" si="1574"/>
        <v/>
      </c>
      <c r="IL93" s="197" t="str">
        <f t="shared" si="1575"/>
        <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t="str">
        <f t="shared" si="1467"/>
        <v/>
      </c>
      <c r="IV93" s="196" t="str">
        <f t="shared" si="1577"/>
        <v/>
      </c>
      <c r="IW93" s="197" t="str">
        <f t="shared" si="1578"/>
        <v/>
      </c>
      <c r="IX93" s="198" t="str">
        <f t="shared" si="1579"/>
        <v/>
      </c>
      <c r="IY93" s="197" t="str">
        <f t="shared" si="1580"/>
        <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t="str">
        <f t="shared" si="1469"/>
        <v/>
      </c>
      <c r="JI93" s="196" t="str">
        <f t="shared" si="1582"/>
        <v/>
      </c>
      <c r="JJ93" s="197" t="str">
        <f t="shared" si="1583"/>
        <v/>
      </c>
      <c r="JK93" s="198" t="str">
        <f t="shared" si="1584"/>
        <v/>
      </c>
      <c r="JL93" s="197" t="str">
        <f t="shared" si="1585"/>
        <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t="str">
        <f t="shared" si="1471"/>
        <v/>
      </c>
      <c r="JV93" s="196" t="str">
        <f t="shared" si="1587"/>
        <v/>
      </c>
      <c r="JW93" s="197" t="str">
        <f t="shared" si="1588"/>
        <v/>
      </c>
      <c r="JX93" s="198" t="str">
        <f t="shared" si="1589"/>
        <v/>
      </c>
      <c r="JY93" s="197" t="str">
        <f t="shared" si="1590"/>
        <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t="str">
        <f t="shared" si="1473"/>
        <v/>
      </c>
      <c r="KI93" s="196" t="str">
        <f t="shared" si="1592"/>
        <v/>
      </c>
      <c r="KJ93" s="197" t="str">
        <f t="shared" si="1593"/>
        <v/>
      </c>
      <c r="KK93" s="198" t="str">
        <f t="shared" si="1594"/>
        <v/>
      </c>
      <c r="KL93" s="197" t="str">
        <f t="shared" si="1595"/>
        <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t="str">
        <f t="shared" si="1475"/>
        <v/>
      </c>
      <c r="KV93" s="196" t="str">
        <f t="shared" si="1597"/>
        <v/>
      </c>
      <c r="KW93" s="197" t="str">
        <f t="shared" si="1598"/>
        <v/>
      </c>
      <c r="KX93" s="198" t="str">
        <f t="shared" si="1599"/>
        <v/>
      </c>
      <c r="KY93" s="197" t="str">
        <f t="shared" si="1600"/>
        <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t="str">
        <f t="shared" si="1477"/>
        <v/>
      </c>
      <c r="LI93" s="196" t="str">
        <f t="shared" si="1602"/>
        <v/>
      </c>
      <c r="LJ93" s="197" t="str">
        <f t="shared" si="1603"/>
        <v/>
      </c>
      <c r="LK93" s="198" t="str">
        <f t="shared" si="1604"/>
        <v/>
      </c>
      <c r="LL93" s="197" t="str">
        <f t="shared" si="1605"/>
        <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t="str">
        <f t="shared" si="1479"/>
        <v/>
      </c>
      <c r="LV93" s="196" t="str">
        <f t="shared" si="1607"/>
        <v/>
      </c>
      <c r="LW93" s="197" t="str">
        <f t="shared" si="1608"/>
        <v/>
      </c>
      <c r="LX93" s="198" t="str">
        <f t="shared" si="1609"/>
        <v/>
      </c>
      <c r="LY93" s="197" t="str">
        <f t="shared" si="1610"/>
        <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t="str">
        <f t="shared" si="1481"/>
        <v/>
      </c>
    </row>
    <row r="94" spans="1:345">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t="str">
        <f t="shared" si="1431"/>
        <v/>
      </c>
      <c r="V95" s="196" t="str">
        <f t="shared" si="1487"/>
        <v/>
      </c>
      <c r="W95" s="197" t="str">
        <f t="shared" si="1488"/>
        <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t="str">
        <f t="shared" si="1433"/>
        <v/>
      </c>
      <c r="AI95" s="196" t="str">
        <f t="shared" si="1492"/>
        <v/>
      </c>
      <c r="AJ95" s="197" t="str">
        <f t="shared" si="1493"/>
        <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t="str">
        <f t="shared" si="1435"/>
        <v/>
      </c>
      <c r="AV95" s="196" t="str">
        <f t="shared" si="1497"/>
        <v/>
      </c>
      <c r="AW95" s="197" t="str">
        <f t="shared" si="1498"/>
        <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t="str">
        <f t="shared" si="1437"/>
        <v/>
      </c>
      <c r="BI95" s="196" t="str">
        <f t="shared" si="1502"/>
        <v/>
      </c>
      <c r="BJ95" s="197" t="str">
        <f t="shared" si="1503"/>
        <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t="str">
        <f t="shared" si="1439"/>
        <v/>
      </c>
      <c r="BV95" s="196" t="str">
        <f t="shared" si="1507"/>
        <v/>
      </c>
      <c r="BW95" s="197" t="str">
        <f t="shared" si="1508"/>
        <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t="str">
        <f t="shared" si="1441"/>
        <v/>
      </c>
      <c r="CI95" s="196" t="str">
        <f t="shared" si="1512"/>
        <v/>
      </c>
      <c r="CJ95" s="197" t="str">
        <f t="shared" si="1513"/>
        <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t="str">
        <f t="shared" si="1443"/>
        <v/>
      </c>
      <c r="CV95" s="196" t="str">
        <f t="shared" si="1517"/>
        <v/>
      </c>
      <c r="CW95" s="197" t="str">
        <f t="shared" si="1518"/>
        <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t="str">
        <f t="shared" si="1445"/>
        <v/>
      </c>
      <c r="DI95" s="196" t="str">
        <f t="shared" si="1522"/>
        <v/>
      </c>
      <c r="DJ95" s="197" t="str">
        <f t="shared" si="1523"/>
        <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t="str">
        <f t="shared" si="1447"/>
        <v/>
      </c>
      <c r="DV95" s="196" t="str">
        <f t="shared" si="1527"/>
        <v/>
      </c>
      <c r="DW95" s="197" t="str">
        <f t="shared" si="1528"/>
        <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t="str">
        <f t="shared" si="1449"/>
        <v/>
      </c>
      <c r="EI95" s="196" t="str">
        <f t="shared" si="1532"/>
        <v/>
      </c>
      <c r="EJ95" s="197" t="str">
        <f t="shared" si="1533"/>
        <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t="str">
        <f t="shared" si="1451"/>
        <v/>
      </c>
      <c r="EV95" s="196" t="str">
        <f t="shared" si="1537"/>
        <v/>
      </c>
      <c r="EW95" s="197" t="str">
        <f t="shared" si="1538"/>
        <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t="str">
        <f t="shared" si="1453"/>
        <v/>
      </c>
      <c r="FI95" s="196" t="str">
        <f t="shared" si="1542"/>
        <v/>
      </c>
      <c r="FJ95" s="197" t="str">
        <f t="shared" si="1543"/>
        <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t="str">
        <f t="shared" si="1455"/>
        <v/>
      </c>
      <c r="FV95" s="196" t="str">
        <f t="shared" si="1547"/>
        <v/>
      </c>
      <c r="FW95" s="197" t="str">
        <f t="shared" si="1548"/>
        <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t="str">
        <f t="shared" si="1457"/>
        <v/>
      </c>
      <c r="GI95" s="196" t="str">
        <f t="shared" si="1552"/>
        <v/>
      </c>
      <c r="GJ95" s="197" t="str">
        <f t="shared" si="1553"/>
        <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t="str">
        <f t="shared" si="1459"/>
        <v/>
      </c>
      <c r="GV95" s="196" t="str">
        <f t="shared" si="1557"/>
        <v/>
      </c>
      <c r="GW95" s="197" t="str">
        <f t="shared" si="1558"/>
        <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t="str">
        <f t="shared" si="1461"/>
        <v/>
      </c>
      <c r="HI95" s="196" t="str">
        <f t="shared" si="1562"/>
        <v/>
      </c>
      <c r="HJ95" s="197" t="str">
        <f t="shared" si="1563"/>
        <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t="str">
        <f t="shared" si="1463"/>
        <v/>
      </c>
      <c r="HV95" s="196" t="str">
        <f t="shared" si="1567"/>
        <v/>
      </c>
      <c r="HW95" s="197" t="str">
        <f t="shared" si="1568"/>
        <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t="str">
        <f t="shared" si="1465"/>
        <v/>
      </c>
      <c r="II95" s="196" t="str">
        <f t="shared" si="1572"/>
        <v/>
      </c>
      <c r="IJ95" s="197" t="str">
        <f t="shared" si="1573"/>
        <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t="str">
        <f t="shared" si="1467"/>
        <v/>
      </c>
      <c r="IV95" s="196" t="str">
        <f t="shared" si="1577"/>
        <v/>
      </c>
      <c r="IW95" s="197" t="str">
        <f t="shared" si="1578"/>
        <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t="str">
        <f t="shared" si="1469"/>
        <v/>
      </c>
      <c r="JI95" s="196" t="str">
        <f t="shared" si="1582"/>
        <v/>
      </c>
      <c r="JJ95" s="197" t="str">
        <f t="shared" si="1583"/>
        <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t="str">
        <f t="shared" si="1471"/>
        <v/>
      </c>
      <c r="JV95" s="196" t="str">
        <f t="shared" si="1587"/>
        <v/>
      </c>
      <c r="JW95" s="197" t="str">
        <f t="shared" si="1588"/>
        <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t="str">
        <f t="shared" si="1473"/>
        <v/>
      </c>
      <c r="KI95" s="196" t="str">
        <f t="shared" si="1592"/>
        <v/>
      </c>
      <c r="KJ95" s="197" t="str">
        <f t="shared" si="1593"/>
        <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t="str">
        <f t="shared" si="1475"/>
        <v/>
      </c>
      <c r="KV95" s="196" t="str">
        <f t="shared" si="1597"/>
        <v/>
      </c>
      <c r="KW95" s="197" t="str">
        <f t="shared" si="1598"/>
        <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t="str">
        <f t="shared" si="1477"/>
        <v/>
      </c>
      <c r="LI95" s="196" t="str">
        <f t="shared" si="1602"/>
        <v/>
      </c>
      <c r="LJ95" s="197" t="str">
        <f t="shared" si="1603"/>
        <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t="str">
        <f t="shared" si="1479"/>
        <v/>
      </c>
      <c r="LV95" s="196" t="str">
        <f t="shared" si="1607"/>
        <v/>
      </c>
      <c r="LW95" s="197" t="str">
        <f t="shared" si="1608"/>
        <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t="str">
        <f t="shared" si="1481"/>
        <v/>
      </c>
    </row>
    <row r="96" spans="1:345">
      <c r="B96" s="196" t="str">
        <f>IF(C96="","",INDEX(Groups!$C$7:$C$65,MATCH(C96,Groups!$D$7:$D$65,0)))</f>
        <v/>
      </c>
      <c r="C96" s="197" t="str">
        <f>'World Cup'!$T$50</f>
        <v/>
      </c>
      <c r="D96" s="198" t="str">
        <f>IF(E96="","",INDEX(Groups!$C$7:$C$65,MATCH(E96,Groups!$D$7:$D$65,0)))</f>
        <v/>
      </c>
      <c r="E96" s="197" t="str">
        <f>'World Cup'!$U$50</f>
        <v/>
      </c>
      <c r="F96" s="199" t="str">
        <f>IF(AND('World Cup'!$T$51&lt;&gt;"",'World Cup'!$U$51&lt;&gt;""),'World Cup'!$T$51,"")</f>
        <v/>
      </c>
      <c r="G96" s="200" t="str">
        <f>IF(AND('World Cup'!$T$51&lt;&gt;"",'World Cup'!$U$51&lt;&gt;""),'World Cup'!$U$51,"")</f>
        <v/>
      </c>
      <c r="I96" s="196" t="str">
        <f t="shared" si="1482"/>
        <v/>
      </c>
      <c r="J96" s="197" t="str">
        <f t="shared" si="1483"/>
        <v/>
      </c>
      <c r="K96" s="198" t="str">
        <f t="shared" si="1484"/>
        <v/>
      </c>
      <c r="L96" s="197" t="str">
        <f t="shared" si="1485"/>
        <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t="str">
        <f t="shared" si="1431"/>
        <v/>
      </c>
      <c r="V96" s="196" t="str">
        <f t="shared" si="1487"/>
        <v/>
      </c>
      <c r="W96" s="197" t="str">
        <f t="shared" si="1488"/>
        <v/>
      </c>
      <c r="X96" s="198" t="str">
        <f t="shared" si="1489"/>
        <v/>
      </c>
      <c r="Y96" s="197" t="str">
        <f t="shared" si="1490"/>
        <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t="str">
        <f t="shared" si="1433"/>
        <v/>
      </c>
      <c r="AI96" s="196" t="str">
        <f t="shared" si="1492"/>
        <v/>
      </c>
      <c r="AJ96" s="197" t="str">
        <f t="shared" si="1493"/>
        <v/>
      </c>
      <c r="AK96" s="198" t="str">
        <f t="shared" si="1494"/>
        <v/>
      </c>
      <c r="AL96" s="197" t="str">
        <f t="shared" si="1495"/>
        <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t="str">
        <f t="shared" si="1435"/>
        <v/>
      </c>
      <c r="AV96" s="196" t="str">
        <f t="shared" si="1497"/>
        <v/>
      </c>
      <c r="AW96" s="197" t="str">
        <f t="shared" si="1498"/>
        <v/>
      </c>
      <c r="AX96" s="198" t="str">
        <f t="shared" si="1499"/>
        <v/>
      </c>
      <c r="AY96" s="197" t="str">
        <f t="shared" si="1500"/>
        <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t="str">
        <f t="shared" si="1437"/>
        <v/>
      </c>
      <c r="BI96" s="196" t="str">
        <f t="shared" si="1502"/>
        <v/>
      </c>
      <c r="BJ96" s="197" t="str">
        <f t="shared" si="1503"/>
        <v/>
      </c>
      <c r="BK96" s="198" t="str">
        <f t="shared" si="1504"/>
        <v/>
      </c>
      <c r="BL96" s="197" t="str">
        <f t="shared" si="1505"/>
        <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t="str">
        <f t="shared" si="1439"/>
        <v/>
      </c>
      <c r="BV96" s="196" t="str">
        <f t="shared" si="1507"/>
        <v/>
      </c>
      <c r="BW96" s="197" t="str">
        <f t="shared" si="1508"/>
        <v/>
      </c>
      <c r="BX96" s="198" t="str">
        <f t="shared" si="1509"/>
        <v/>
      </c>
      <c r="BY96" s="197" t="str">
        <f t="shared" si="1510"/>
        <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t="str">
        <f t="shared" si="1441"/>
        <v/>
      </c>
      <c r="CI96" s="196" t="str">
        <f t="shared" si="1512"/>
        <v/>
      </c>
      <c r="CJ96" s="197" t="str">
        <f t="shared" si="1513"/>
        <v/>
      </c>
      <c r="CK96" s="198" t="str">
        <f t="shared" si="1514"/>
        <v/>
      </c>
      <c r="CL96" s="197" t="str">
        <f t="shared" si="1515"/>
        <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t="str">
        <f t="shared" si="1443"/>
        <v/>
      </c>
      <c r="CV96" s="196" t="str">
        <f t="shared" si="1517"/>
        <v/>
      </c>
      <c r="CW96" s="197" t="str">
        <f t="shared" si="1518"/>
        <v/>
      </c>
      <c r="CX96" s="198" t="str">
        <f t="shared" si="1519"/>
        <v/>
      </c>
      <c r="CY96" s="197" t="str">
        <f t="shared" si="1520"/>
        <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t="str">
        <f t="shared" si="1445"/>
        <v/>
      </c>
      <c r="DI96" s="196" t="str">
        <f t="shared" si="1522"/>
        <v/>
      </c>
      <c r="DJ96" s="197" t="str">
        <f t="shared" si="1523"/>
        <v/>
      </c>
      <c r="DK96" s="198" t="str">
        <f t="shared" si="1524"/>
        <v/>
      </c>
      <c r="DL96" s="197" t="str">
        <f t="shared" si="1525"/>
        <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t="str">
        <f t="shared" si="1447"/>
        <v/>
      </c>
      <c r="DV96" s="196" t="str">
        <f t="shared" si="1527"/>
        <v/>
      </c>
      <c r="DW96" s="197" t="str">
        <f t="shared" si="1528"/>
        <v/>
      </c>
      <c r="DX96" s="198" t="str">
        <f t="shared" si="1529"/>
        <v/>
      </c>
      <c r="DY96" s="197" t="str">
        <f t="shared" si="1530"/>
        <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t="str">
        <f t="shared" si="1449"/>
        <v/>
      </c>
      <c r="EI96" s="196" t="str">
        <f t="shared" si="1532"/>
        <v/>
      </c>
      <c r="EJ96" s="197" t="str">
        <f t="shared" si="1533"/>
        <v/>
      </c>
      <c r="EK96" s="198" t="str">
        <f t="shared" si="1534"/>
        <v/>
      </c>
      <c r="EL96" s="197" t="str">
        <f t="shared" si="1535"/>
        <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t="str">
        <f t="shared" si="1451"/>
        <v/>
      </c>
      <c r="EV96" s="196" t="str">
        <f t="shared" si="1537"/>
        <v/>
      </c>
      <c r="EW96" s="197" t="str">
        <f t="shared" si="1538"/>
        <v/>
      </c>
      <c r="EX96" s="198" t="str">
        <f t="shared" si="1539"/>
        <v/>
      </c>
      <c r="EY96" s="197" t="str">
        <f t="shared" si="1540"/>
        <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t="str">
        <f t="shared" si="1453"/>
        <v/>
      </c>
      <c r="FI96" s="196" t="str">
        <f t="shared" si="1542"/>
        <v/>
      </c>
      <c r="FJ96" s="197" t="str">
        <f t="shared" si="1543"/>
        <v/>
      </c>
      <c r="FK96" s="198" t="str">
        <f t="shared" si="1544"/>
        <v/>
      </c>
      <c r="FL96" s="197" t="str">
        <f t="shared" si="1545"/>
        <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t="str">
        <f t="shared" si="1455"/>
        <v/>
      </c>
      <c r="FV96" s="196" t="str">
        <f t="shared" si="1547"/>
        <v/>
      </c>
      <c r="FW96" s="197" t="str">
        <f t="shared" si="1548"/>
        <v/>
      </c>
      <c r="FX96" s="198" t="str">
        <f t="shared" si="1549"/>
        <v/>
      </c>
      <c r="FY96" s="197" t="str">
        <f t="shared" si="1550"/>
        <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t="str">
        <f t="shared" si="1457"/>
        <v/>
      </c>
      <c r="GI96" s="196" t="str">
        <f t="shared" si="1552"/>
        <v/>
      </c>
      <c r="GJ96" s="197" t="str">
        <f t="shared" si="1553"/>
        <v/>
      </c>
      <c r="GK96" s="198" t="str">
        <f t="shared" si="1554"/>
        <v/>
      </c>
      <c r="GL96" s="197" t="str">
        <f t="shared" si="1555"/>
        <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t="str">
        <f t="shared" si="1459"/>
        <v/>
      </c>
      <c r="GV96" s="196" t="str">
        <f t="shared" si="1557"/>
        <v/>
      </c>
      <c r="GW96" s="197" t="str">
        <f t="shared" si="1558"/>
        <v/>
      </c>
      <c r="GX96" s="198" t="str">
        <f t="shared" si="1559"/>
        <v/>
      </c>
      <c r="GY96" s="197" t="str">
        <f t="shared" si="1560"/>
        <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t="str">
        <f t="shared" si="1461"/>
        <v/>
      </c>
      <c r="HI96" s="196" t="str">
        <f t="shared" si="1562"/>
        <v/>
      </c>
      <c r="HJ96" s="197" t="str">
        <f t="shared" si="1563"/>
        <v/>
      </c>
      <c r="HK96" s="198" t="str">
        <f t="shared" si="1564"/>
        <v/>
      </c>
      <c r="HL96" s="197" t="str">
        <f t="shared" si="1565"/>
        <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t="str">
        <f t="shared" si="1463"/>
        <v/>
      </c>
      <c r="HV96" s="196" t="str">
        <f t="shared" si="1567"/>
        <v/>
      </c>
      <c r="HW96" s="197" t="str">
        <f t="shared" si="1568"/>
        <v/>
      </c>
      <c r="HX96" s="198" t="str">
        <f t="shared" si="1569"/>
        <v/>
      </c>
      <c r="HY96" s="197" t="str">
        <f t="shared" si="1570"/>
        <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t="str">
        <f t="shared" si="1465"/>
        <v/>
      </c>
      <c r="II96" s="196" t="str">
        <f t="shared" si="1572"/>
        <v/>
      </c>
      <c r="IJ96" s="197" t="str">
        <f t="shared" si="1573"/>
        <v/>
      </c>
      <c r="IK96" s="198" t="str">
        <f t="shared" si="1574"/>
        <v/>
      </c>
      <c r="IL96" s="197" t="str">
        <f t="shared" si="1575"/>
        <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t="str">
        <f t="shared" si="1467"/>
        <v/>
      </c>
      <c r="IV96" s="196" t="str">
        <f t="shared" si="1577"/>
        <v/>
      </c>
      <c r="IW96" s="197" t="str">
        <f t="shared" si="1578"/>
        <v/>
      </c>
      <c r="IX96" s="198" t="str">
        <f t="shared" si="1579"/>
        <v/>
      </c>
      <c r="IY96" s="197" t="str">
        <f t="shared" si="1580"/>
        <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t="str">
        <f t="shared" si="1469"/>
        <v/>
      </c>
      <c r="JI96" s="196" t="str">
        <f t="shared" si="1582"/>
        <v/>
      </c>
      <c r="JJ96" s="197" t="str">
        <f t="shared" si="1583"/>
        <v/>
      </c>
      <c r="JK96" s="198" t="str">
        <f t="shared" si="1584"/>
        <v/>
      </c>
      <c r="JL96" s="197" t="str">
        <f t="shared" si="1585"/>
        <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t="str">
        <f t="shared" si="1471"/>
        <v/>
      </c>
      <c r="JV96" s="196" t="str">
        <f t="shared" si="1587"/>
        <v/>
      </c>
      <c r="JW96" s="197" t="str">
        <f t="shared" si="1588"/>
        <v/>
      </c>
      <c r="JX96" s="198" t="str">
        <f t="shared" si="1589"/>
        <v/>
      </c>
      <c r="JY96" s="197" t="str">
        <f t="shared" si="1590"/>
        <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t="str">
        <f t="shared" si="1473"/>
        <v/>
      </c>
      <c r="KI96" s="196" t="str">
        <f t="shared" si="1592"/>
        <v/>
      </c>
      <c r="KJ96" s="197" t="str">
        <f t="shared" si="1593"/>
        <v/>
      </c>
      <c r="KK96" s="198" t="str">
        <f t="shared" si="1594"/>
        <v/>
      </c>
      <c r="KL96" s="197" t="str">
        <f t="shared" si="1595"/>
        <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t="str">
        <f t="shared" si="1475"/>
        <v/>
      </c>
      <c r="KV96" s="196" t="str">
        <f t="shared" si="1597"/>
        <v/>
      </c>
      <c r="KW96" s="197" t="str">
        <f t="shared" si="1598"/>
        <v/>
      </c>
      <c r="KX96" s="198" t="str">
        <f t="shared" si="1599"/>
        <v/>
      </c>
      <c r="KY96" s="197" t="str">
        <f t="shared" si="1600"/>
        <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t="str">
        <f t="shared" si="1477"/>
        <v/>
      </c>
      <c r="LI96" s="196" t="str">
        <f t="shared" si="1602"/>
        <v/>
      </c>
      <c r="LJ96" s="197" t="str">
        <f t="shared" si="1603"/>
        <v/>
      </c>
      <c r="LK96" s="198" t="str">
        <f t="shared" si="1604"/>
        <v/>
      </c>
      <c r="LL96" s="197" t="str">
        <f t="shared" si="1605"/>
        <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t="str">
        <f t="shared" si="1479"/>
        <v/>
      </c>
      <c r="LV96" s="196" t="str">
        <f t="shared" si="1607"/>
        <v/>
      </c>
      <c r="LW96" s="197" t="str">
        <f t="shared" si="1608"/>
        <v/>
      </c>
      <c r="LX96" s="198" t="str">
        <f t="shared" si="1609"/>
        <v/>
      </c>
      <c r="LY96" s="197" t="str">
        <f t="shared" si="1610"/>
        <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t="str">
        <f t="shared" si="1481"/>
        <v/>
      </c>
    </row>
    <row r="97" spans="1:345">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t="str">
        <f t="shared" si="1431"/>
        <v/>
      </c>
      <c r="V97" s="196" t="str">
        <f t="shared" si="1487"/>
        <v/>
      </c>
      <c r="W97" s="197" t="str">
        <f t="shared" si="1488"/>
        <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t="str">
        <f t="shared" si="1433"/>
        <v/>
      </c>
      <c r="AI97" s="196" t="str">
        <f t="shared" si="1492"/>
        <v/>
      </c>
      <c r="AJ97" s="197" t="str">
        <f t="shared" si="1493"/>
        <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t="str">
        <f t="shared" si="1435"/>
        <v/>
      </c>
      <c r="AV97" s="196" t="str">
        <f t="shared" si="1497"/>
        <v/>
      </c>
      <c r="AW97" s="197" t="str">
        <f t="shared" si="1498"/>
        <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t="str">
        <f t="shared" si="1437"/>
        <v/>
      </c>
      <c r="BI97" s="196" t="str">
        <f t="shared" si="1502"/>
        <v/>
      </c>
      <c r="BJ97" s="197" t="str">
        <f t="shared" si="1503"/>
        <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t="str">
        <f t="shared" si="1439"/>
        <v/>
      </c>
      <c r="BV97" s="196" t="str">
        <f t="shared" si="1507"/>
        <v/>
      </c>
      <c r="BW97" s="197" t="str">
        <f t="shared" si="1508"/>
        <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t="str">
        <f t="shared" si="1441"/>
        <v/>
      </c>
      <c r="CI97" s="196" t="str">
        <f t="shared" si="1512"/>
        <v/>
      </c>
      <c r="CJ97" s="197" t="str">
        <f t="shared" si="1513"/>
        <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t="str">
        <f t="shared" si="1443"/>
        <v/>
      </c>
      <c r="CV97" s="196" t="str">
        <f t="shared" si="1517"/>
        <v/>
      </c>
      <c r="CW97" s="197" t="str">
        <f t="shared" si="1518"/>
        <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t="str">
        <f t="shared" si="1445"/>
        <v/>
      </c>
      <c r="DI97" s="196" t="str">
        <f t="shared" si="1522"/>
        <v/>
      </c>
      <c r="DJ97" s="197" t="str">
        <f t="shared" si="1523"/>
        <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t="str">
        <f t="shared" si="1447"/>
        <v/>
      </c>
      <c r="DV97" s="196" t="str">
        <f t="shared" si="1527"/>
        <v/>
      </c>
      <c r="DW97" s="197" t="str">
        <f t="shared" si="1528"/>
        <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t="str">
        <f t="shared" si="1449"/>
        <v/>
      </c>
      <c r="EI97" s="196" t="str">
        <f t="shared" si="1532"/>
        <v/>
      </c>
      <c r="EJ97" s="197" t="str">
        <f t="shared" si="1533"/>
        <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t="str">
        <f t="shared" si="1451"/>
        <v/>
      </c>
      <c r="EV97" s="196" t="str">
        <f t="shared" si="1537"/>
        <v/>
      </c>
      <c r="EW97" s="197" t="str">
        <f t="shared" si="1538"/>
        <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t="str">
        <f t="shared" si="1453"/>
        <v/>
      </c>
      <c r="FI97" s="196" t="str">
        <f t="shared" si="1542"/>
        <v/>
      </c>
      <c r="FJ97" s="197" t="str">
        <f t="shared" si="1543"/>
        <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t="str">
        <f t="shared" si="1455"/>
        <v/>
      </c>
      <c r="FV97" s="196" t="str">
        <f t="shared" si="1547"/>
        <v/>
      </c>
      <c r="FW97" s="197" t="str">
        <f t="shared" si="1548"/>
        <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t="str">
        <f t="shared" si="1457"/>
        <v/>
      </c>
      <c r="GI97" s="196" t="str">
        <f t="shared" si="1552"/>
        <v/>
      </c>
      <c r="GJ97" s="197" t="str">
        <f t="shared" si="1553"/>
        <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t="str">
        <f t="shared" si="1459"/>
        <v/>
      </c>
      <c r="GV97" s="196" t="str">
        <f t="shared" si="1557"/>
        <v/>
      </c>
      <c r="GW97" s="197" t="str">
        <f t="shared" si="1558"/>
        <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t="str">
        <f t="shared" si="1461"/>
        <v/>
      </c>
      <c r="HI97" s="196" t="str">
        <f t="shared" si="1562"/>
        <v/>
      </c>
      <c r="HJ97" s="197" t="str">
        <f t="shared" si="1563"/>
        <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t="str">
        <f t="shared" si="1463"/>
        <v/>
      </c>
      <c r="HV97" s="196" t="str">
        <f t="shared" si="1567"/>
        <v/>
      </c>
      <c r="HW97" s="197" t="str">
        <f t="shared" si="1568"/>
        <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t="str">
        <f t="shared" si="1465"/>
        <v/>
      </c>
      <c r="II97" s="196" t="str">
        <f t="shared" si="1572"/>
        <v/>
      </c>
      <c r="IJ97" s="197" t="str">
        <f t="shared" si="1573"/>
        <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t="str">
        <f t="shared" si="1467"/>
        <v/>
      </c>
      <c r="IV97" s="196" t="str">
        <f t="shared" si="1577"/>
        <v/>
      </c>
      <c r="IW97" s="197" t="str">
        <f t="shared" si="1578"/>
        <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t="str">
        <f t="shared" si="1469"/>
        <v/>
      </c>
      <c r="JI97" s="196" t="str">
        <f t="shared" si="1582"/>
        <v/>
      </c>
      <c r="JJ97" s="197" t="str">
        <f t="shared" si="1583"/>
        <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t="str">
        <f t="shared" si="1471"/>
        <v/>
      </c>
      <c r="JV97" s="196" t="str">
        <f t="shared" si="1587"/>
        <v/>
      </c>
      <c r="JW97" s="197" t="str">
        <f t="shared" si="1588"/>
        <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t="str">
        <f t="shared" si="1473"/>
        <v/>
      </c>
      <c r="KI97" s="196" t="str">
        <f t="shared" si="1592"/>
        <v/>
      </c>
      <c r="KJ97" s="197" t="str">
        <f t="shared" si="1593"/>
        <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t="str">
        <f t="shared" si="1475"/>
        <v/>
      </c>
      <c r="KV97" s="196" t="str">
        <f t="shared" si="1597"/>
        <v/>
      </c>
      <c r="KW97" s="197" t="str">
        <f t="shared" si="1598"/>
        <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t="str">
        <f t="shared" si="1477"/>
        <v/>
      </c>
      <c r="LI97" s="196" t="str">
        <f t="shared" si="1602"/>
        <v/>
      </c>
      <c r="LJ97" s="197" t="str">
        <f t="shared" si="1603"/>
        <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t="str">
        <f t="shared" si="1479"/>
        <v/>
      </c>
      <c r="LV97" s="196" t="str">
        <f t="shared" si="1607"/>
        <v/>
      </c>
      <c r="LW97" s="197" t="str">
        <f t="shared" si="1608"/>
        <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t="str">
        <f t="shared" si="1481"/>
        <v/>
      </c>
    </row>
    <row r="98" spans="1:345">
      <c r="B98" s="196" t="str">
        <f>IF(C98="","",INDEX(Groups!$C$7:$C$65,MATCH(C98,Groups!$D$7:$D$65,0)))</f>
        <v/>
      </c>
      <c r="C98" s="197" t="str">
        <f>'World Cup'!$Z$50</f>
        <v/>
      </c>
      <c r="D98" s="198" t="str">
        <f>IF(E98="","",INDEX(Groups!$C$7:$C$65,MATCH(E98,Groups!$D$7:$D$65,0)))</f>
        <v/>
      </c>
      <c r="E98" s="197" t="str">
        <f>'World Cup'!$AA$50</f>
        <v/>
      </c>
      <c r="F98" s="199" t="str">
        <f>IF(AND('World Cup'!$Z$51&lt;&gt;"",'World Cup'!$AA$51&lt;&gt;""),'World Cup'!$Z$51,"")</f>
        <v/>
      </c>
      <c r="G98" s="200" t="str">
        <f>IF(AND('World Cup'!$Z$51&lt;&gt;"",'World Cup'!$AA$51&lt;&gt;""),'World Cup'!$AA$51,"")</f>
        <v/>
      </c>
      <c r="I98" s="196" t="str">
        <f t="shared" si="1482"/>
        <v/>
      </c>
      <c r="J98" s="197" t="str">
        <f t="shared" si="1483"/>
        <v/>
      </c>
      <c r="K98" s="198" t="str">
        <f t="shared" si="1484"/>
        <v/>
      </c>
      <c r="L98" s="197" t="str">
        <f t="shared" si="1485"/>
        <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t="str">
        <f t="shared" si="1431"/>
        <v/>
      </c>
      <c r="V98" s="196" t="str">
        <f t="shared" si="1487"/>
        <v/>
      </c>
      <c r="W98" s="197" t="str">
        <f t="shared" si="1488"/>
        <v/>
      </c>
      <c r="X98" s="198" t="str">
        <f t="shared" si="1489"/>
        <v/>
      </c>
      <c r="Y98" s="197" t="str">
        <f t="shared" si="1490"/>
        <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t="str">
        <f t="shared" si="1433"/>
        <v/>
      </c>
      <c r="AI98" s="196" t="str">
        <f t="shared" si="1492"/>
        <v/>
      </c>
      <c r="AJ98" s="197" t="str">
        <f t="shared" si="1493"/>
        <v/>
      </c>
      <c r="AK98" s="198" t="str">
        <f t="shared" si="1494"/>
        <v/>
      </c>
      <c r="AL98" s="197" t="str">
        <f t="shared" si="1495"/>
        <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t="str">
        <f t="shared" si="1435"/>
        <v/>
      </c>
      <c r="AV98" s="196" t="str">
        <f t="shared" si="1497"/>
        <v/>
      </c>
      <c r="AW98" s="197" t="str">
        <f t="shared" si="1498"/>
        <v/>
      </c>
      <c r="AX98" s="198" t="str">
        <f t="shared" si="1499"/>
        <v/>
      </c>
      <c r="AY98" s="197" t="str">
        <f t="shared" si="1500"/>
        <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t="str">
        <f t="shared" si="1437"/>
        <v/>
      </c>
      <c r="BI98" s="196" t="str">
        <f t="shared" si="1502"/>
        <v/>
      </c>
      <c r="BJ98" s="197" t="str">
        <f t="shared" si="1503"/>
        <v/>
      </c>
      <c r="BK98" s="198" t="str">
        <f t="shared" si="1504"/>
        <v/>
      </c>
      <c r="BL98" s="197" t="str">
        <f t="shared" si="1505"/>
        <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t="str">
        <f t="shared" si="1439"/>
        <v/>
      </c>
      <c r="BV98" s="196" t="str">
        <f t="shared" si="1507"/>
        <v/>
      </c>
      <c r="BW98" s="197" t="str">
        <f t="shared" si="1508"/>
        <v/>
      </c>
      <c r="BX98" s="198" t="str">
        <f t="shared" si="1509"/>
        <v/>
      </c>
      <c r="BY98" s="197" t="str">
        <f t="shared" si="1510"/>
        <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t="str">
        <f t="shared" si="1441"/>
        <v/>
      </c>
      <c r="CI98" s="196" t="str">
        <f t="shared" si="1512"/>
        <v/>
      </c>
      <c r="CJ98" s="197" t="str">
        <f t="shared" si="1513"/>
        <v/>
      </c>
      <c r="CK98" s="198" t="str">
        <f t="shared" si="1514"/>
        <v/>
      </c>
      <c r="CL98" s="197" t="str">
        <f t="shared" si="1515"/>
        <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t="str">
        <f t="shared" si="1443"/>
        <v/>
      </c>
      <c r="CV98" s="196" t="str">
        <f t="shared" si="1517"/>
        <v/>
      </c>
      <c r="CW98" s="197" t="str">
        <f t="shared" si="1518"/>
        <v/>
      </c>
      <c r="CX98" s="198" t="str">
        <f t="shared" si="1519"/>
        <v/>
      </c>
      <c r="CY98" s="197" t="str">
        <f t="shared" si="1520"/>
        <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t="str">
        <f t="shared" si="1445"/>
        <v/>
      </c>
      <c r="DI98" s="196" t="str">
        <f t="shared" si="1522"/>
        <v/>
      </c>
      <c r="DJ98" s="197" t="str">
        <f t="shared" si="1523"/>
        <v/>
      </c>
      <c r="DK98" s="198" t="str">
        <f t="shared" si="1524"/>
        <v/>
      </c>
      <c r="DL98" s="197" t="str">
        <f t="shared" si="1525"/>
        <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t="str">
        <f t="shared" si="1447"/>
        <v/>
      </c>
      <c r="DV98" s="196" t="str">
        <f t="shared" si="1527"/>
        <v/>
      </c>
      <c r="DW98" s="197" t="str">
        <f t="shared" si="1528"/>
        <v/>
      </c>
      <c r="DX98" s="198" t="str">
        <f t="shared" si="1529"/>
        <v/>
      </c>
      <c r="DY98" s="197" t="str">
        <f t="shared" si="1530"/>
        <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t="str">
        <f t="shared" si="1449"/>
        <v/>
      </c>
      <c r="EI98" s="196" t="str">
        <f t="shared" si="1532"/>
        <v/>
      </c>
      <c r="EJ98" s="197" t="str">
        <f t="shared" si="1533"/>
        <v/>
      </c>
      <c r="EK98" s="198" t="str">
        <f t="shared" si="1534"/>
        <v/>
      </c>
      <c r="EL98" s="197" t="str">
        <f t="shared" si="1535"/>
        <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t="str">
        <f t="shared" si="1451"/>
        <v/>
      </c>
      <c r="EV98" s="196" t="str">
        <f t="shared" si="1537"/>
        <v/>
      </c>
      <c r="EW98" s="197" t="str">
        <f t="shared" si="1538"/>
        <v/>
      </c>
      <c r="EX98" s="198" t="str">
        <f t="shared" si="1539"/>
        <v/>
      </c>
      <c r="EY98" s="197" t="str">
        <f t="shared" si="1540"/>
        <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t="str">
        <f t="shared" si="1453"/>
        <v/>
      </c>
      <c r="FI98" s="196" t="str">
        <f t="shared" si="1542"/>
        <v/>
      </c>
      <c r="FJ98" s="197" t="str">
        <f t="shared" si="1543"/>
        <v/>
      </c>
      <c r="FK98" s="198" t="str">
        <f t="shared" si="1544"/>
        <v/>
      </c>
      <c r="FL98" s="197" t="str">
        <f t="shared" si="1545"/>
        <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t="str">
        <f t="shared" si="1455"/>
        <v/>
      </c>
      <c r="FV98" s="196" t="str">
        <f t="shared" si="1547"/>
        <v/>
      </c>
      <c r="FW98" s="197" t="str">
        <f t="shared" si="1548"/>
        <v/>
      </c>
      <c r="FX98" s="198" t="str">
        <f t="shared" si="1549"/>
        <v/>
      </c>
      <c r="FY98" s="197" t="str">
        <f t="shared" si="1550"/>
        <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t="str">
        <f t="shared" si="1457"/>
        <v/>
      </c>
      <c r="GI98" s="196" t="str">
        <f t="shared" si="1552"/>
        <v/>
      </c>
      <c r="GJ98" s="197" t="str">
        <f t="shared" si="1553"/>
        <v/>
      </c>
      <c r="GK98" s="198" t="str">
        <f t="shared" si="1554"/>
        <v/>
      </c>
      <c r="GL98" s="197" t="str">
        <f t="shared" si="1555"/>
        <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t="str">
        <f t="shared" si="1459"/>
        <v/>
      </c>
      <c r="GV98" s="196" t="str">
        <f t="shared" si="1557"/>
        <v/>
      </c>
      <c r="GW98" s="197" t="str">
        <f t="shared" si="1558"/>
        <v/>
      </c>
      <c r="GX98" s="198" t="str">
        <f t="shared" si="1559"/>
        <v/>
      </c>
      <c r="GY98" s="197" t="str">
        <f t="shared" si="1560"/>
        <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t="str">
        <f t="shared" si="1461"/>
        <v/>
      </c>
      <c r="HI98" s="196" t="str">
        <f t="shared" si="1562"/>
        <v/>
      </c>
      <c r="HJ98" s="197" t="str">
        <f t="shared" si="1563"/>
        <v/>
      </c>
      <c r="HK98" s="198" t="str">
        <f t="shared" si="1564"/>
        <v/>
      </c>
      <c r="HL98" s="197" t="str">
        <f t="shared" si="1565"/>
        <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t="str">
        <f t="shared" si="1463"/>
        <v/>
      </c>
      <c r="HV98" s="196" t="str">
        <f t="shared" si="1567"/>
        <v/>
      </c>
      <c r="HW98" s="197" t="str">
        <f t="shared" si="1568"/>
        <v/>
      </c>
      <c r="HX98" s="198" t="str">
        <f t="shared" si="1569"/>
        <v/>
      </c>
      <c r="HY98" s="197" t="str">
        <f t="shared" si="1570"/>
        <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t="str">
        <f t="shared" si="1465"/>
        <v/>
      </c>
      <c r="II98" s="196" t="str">
        <f t="shared" si="1572"/>
        <v/>
      </c>
      <c r="IJ98" s="197" t="str">
        <f t="shared" si="1573"/>
        <v/>
      </c>
      <c r="IK98" s="198" t="str">
        <f t="shared" si="1574"/>
        <v/>
      </c>
      <c r="IL98" s="197" t="str">
        <f t="shared" si="1575"/>
        <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t="str">
        <f t="shared" si="1467"/>
        <v/>
      </c>
      <c r="IV98" s="196" t="str">
        <f t="shared" si="1577"/>
        <v/>
      </c>
      <c r="IW98" s="197" t="str">
        <f t="shared" si="1578"/>
        <v/>
      </c>
      <c r="IX98" s="198" t="str">
        <f t="shared" si="1579"/>
        <v/>
      </c>
      <c r="IY98" s="197" t="str">
        <f t="shared" si="1580"/>
        <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t="str">
        <f t="shared" si="1469"/>
        <v/>
      </c>
      <c r="JI98" s="196" t="str">
        <f t="shared" si="1582"/>
        <v/>
      </c>
      <c r="JJ98" s="197" t="str">
        <f t="shared" si="1583"/>
        <v/>
      </c>
      <c r="JK98" s="198" t="str">
        <f t="shared" si="1584"/>
        <v/>
      </c>
      <c r="JL98" s="197" t="str">
        <f t="shared" si="1585"/>
        <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t="str">
        <f t="shared" si="1471"/>
        <v/>
      </c>
      <c r="JV98" s="196" t="str">
        <f t="shared" si="1587"/>
        <v/>
      </c>
      <c r="JW98" s="197" t="str">
        <f t="shared" si="1588"/>
        <v/>
      </c>
      <c r="JX98" s="198" t="str">
        <f t="shared" si="1589"/>
        <v/>
      </c>
      <c r="JY98" s="197" t="str">
        <f t="shared" si="1590"/>
        <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t="str">
        <f t="shared" si="1473"/>
        <v/>
      </c>
      <c r="KI98" s="196" t="str">
        <f t="shared" si="1592"/>
        <v/>
      </c>
      <c r="KJ98" s="197" t="str">
        <f t="shared" si="1593"/>
        <v/>
      </c>
      <c r="KK98" s="198" t="str">
        <f t="shared" si="1594"/>
        <v/>
      </c>
      <c r="KL98" s="197" t="str">
        <f t="shared" si="1595"/>
        <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t="str">
        <f t="shared" si="1475"/>
        <v/>
      </c>
      <c r="KV98" s="196" t="str">
        <f t="shared" si="1597"/>
        <v/>
      </c>
      <c r="KW98" s="197" t="str">
        <f t="shared" si="1598"/>
        <v/>
      </c>
      <c r="KX98" s="198" t="str">
        <f t="shared" si="1599"/>
        <v/>
      </c>
      <c r="KY98" s="197" t="str">
        <f t="shared" si="1600"/>
        <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t="str">
        <f t="shared" si="1477"/>
        <v/>
      </c>
      <c r="LI98" s="196" t="str">
        <f t="shared" si="1602"/>
        <v/>
      </c>
      <c r="LJ98" s="197" t="str">
        <f t="shared" si="1603"/>
        <v/>
      </c>
      <c r="LK98" s="198" t="str">
        <f t="shared" si="1604"/>
        <v/>
      </c>
      <c r="LL98" s="197" t="str">
        <f t="shared" si="1605"/>
        <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t="str">
        <f t="shared" si="1479"/>
        <v/>
      </c>
      <c r="LV98" s="196" t="str">
        <f t="shared" si="1607"/>
        <v/>
      </c>
      <c r="LW98" s="197" t="str">
        <f t="shared" si="1608"/>
        <v/>
      </c>
      <c r="LX98" s="198" t="str">
        <f t="shared" si="1609"/>
        <v/>
      </c>
      <c r="LY98" s="197" t="str">
        <f t="shared" si="1610"/>
        <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t="str">
        <f t="shared" si="1481"/>
        <v/>
      </c>
    </row>
    <row r="99" spans="1:345">
      <c r="B99" s="196" t="str">
        <f>IF(C99="","",INDEX(Groups!$C$7:$C$65,MATCH(C99,Groups!$D$7:$D$65,0)))</f>
        <v/>
      </c>
      <c r="C99" s="197" t="str">
        <f>'World Cup'!$AC$50</f>
        <v/>
      </c>
      <c r="D99" s="198" t="str">
        <f>IF(E99="","",INDEX(Groups!$C$7:$C$65,MATCH(E99,Groups!$D$7:$D$65,0)))</f>
        <v/>
      </c>
      <c r="E99" s="197" t="str">
        <f>'World Cup'!$AD$50</f>
        <v/>
      </c>
      <c r="F99" s="199" t="str">
        <f>IF(AND('World Cup'!$AC$51&lt;&gt;"",'World Cup'!$AD$51&lt;&gt;""),'World Cup'!$AC$51,"")</f>
        <v/>
      </c>
      <c r="G99" s="200" t="str">
        <f>IF(AND('World Cup'!$AC$51&lt;&gt;"",'World Cup'!$AD$51&lt;&gt;""),'World Cup'!$AD$51,"")</f>
        <v/>
      </c>
      <c r="I99" s="196" t="str">
        <f t="shared" si="1482"/>
        <v/>
      </c>
      <c r="J99" s="197" t="str">
        <f t="shared" si="1483"/>
        <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t="str">
        <f t="shared" si="1431"/>
        <v/>
      </c>
      <c r="V99" s="196" t="str">
        <f t="shared" si="1487"/>
        <v/>
      </c>
      <c r="W99" s="197" t="str">
        <f t="shared" si="1488"/>
        <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t="str">
        <f t="shared" si="1433"/>
        <v/>
      </c>
      <c r="AI99" s="196" t="str">
        <f t="shared" si="1492"/>
        <v/>
      </c>
      <c r="AJ99" s="197" t="str">
        <f t="shared" si="1493"/>
        <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t="str">
        <f t="shared" si="1435"/>
        <v/>
      </c>
      <c r="AV99" s="196" t="str">
        <f t="shared" si="1497"/>
        <v/>
      </c>
      <c r="AW99" s="197" t="str">
        <f t="shared" si="1498"/>
        <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t="str">
        <f t="shared" si="1437"/>
        <v/>
      </c>
      <c r="BI99" s="196" t="str">
        <f t="shared" si="1502"/>
        <v/>
      </c>
      <c r="BJ99" s="197" t="str">
        <f t="shared" si="1503"/>
        <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t="str">
        <f t="shared" si="1439"/>
        <v/>
      </c>
      <c r="BV99" s="196" t="str">
        <f t="shared" si="1507"/>
        <v/>
      </c>
      <c r="BW99" s="197" t="str">
        <f t="shared" si="1508"/>
        <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t="str">
        <f t="shared" si="1441"/>
        <v/>
      </c>
      <c r="CI99" s="196" t="str">
        <f t="shared" si="1512"/>
        <v/>
      </c>
      <c r="CJ99" s="197" t="str">
        <f t="shared" si="1513"/>
        <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t="str">
        <f t="shared" si="1443"/>
        <v/>
      </c>
      <c r="CV99" s="196" t="str">
        <f t="shared" si="1517"/>
        <v/>
      </c>
      <c r="CW99" s="197" t="str">
        <f t="shared" si="1518"/>
        <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t="str">
        <f t="shared" si="1445"/>
        <v/>
      </c>
      <c r="DI99" s="196" t="str">
        <f t="shared" si="1522"/>
        <v/>
      </c>
      <c r="DJ99" s="197" t="str">
        <f t="shared" si="1523"/>
        <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t="str">
        <f t="shared" si="1447"/>
        <v/>
      </c>
      <c r="DV99" s="196" t="str">
        <f t="shared" si="1527"/>
        <v/>
      </c>
      <c r="DW99" s="197" t="str">
        <f t="shared" si="1528"/>
        <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t="str">
        <f t="shared" si="1449"/>
        <v/>
      </c>
      <c r="EI99" s="196" t="str">
        <f t="shared" si="1532"/>
        <v/>
      </c>
      <c r="EJ99" s="197" t="str">
        <f t="shared" si="1533"/>
        <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t="str">
        <f t="shared" si="1451"/>
        <v/>
      </c>
      <c r="EV99" s="196" t="str">
        <f t="shared" si="1537"/>
        <v/>
      </c>
      <c r="EW99" s="197" t="str">
        <f t="shared" si="1538"/>
        <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t="str">
        <f t="shared" si="1453"/>
        <v/>
      </c>
      <c r="FI99" s="196" t="str">
        <f t="shared" si="1542"/>
        <v/>
      </c>
      <c r="FJ99" s="197" t="str">
        <f t="shared" si="1543"/>
        <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t="str">
        <f t="shared" si="1455"/>
        <v/>
      </c>
      <c r="FV99" s="196" t="str">
        <f t="shared" si="1547"/>
        <v/>
      </c>
      <c r="FW99" s="197" t="str">
        <f t="shared" si="1548"/>
        <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t="str">
        <f t="shared" si="1457"/>
        <v/>
      </c>
      <c r="GI99" s="196" t="str">
        <f t="shared" si="1552"/>
        <v/>
      </c>
      <c r="GJ99" s="197" t="str">
        <f t="shared" si="1553"/>
        <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t="str">
        <f t="shared" si="1459"/>
        <v/>
      </c>
      <c r="GV99" s="196" t="str">
        <f t="shared" si="1557"/>
        <v/>
      </c>
      <c r="GW99" s="197" t="str">
        <f t="shared" si="1558"/>
        <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t="str">
        <f t="shared" si="1461"/>
        <v/>
      </c>
      <c r="HI99" s="196" t="str">
        <f t="shared" si="1562"/>
        <v/>
      </c>
      <c r="HJ99" s="197" t="str">
        <f t="shared" si="1563"/>
        <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t="str">
        <f t="shared" si="1463"/>
        <v/>
      </c>
      <c r="HV99" s="196" t="str">
        <f t="shared" si="1567"/>
        <v/>
      </c>
      <c r="HW99" s="197" t="str">
        <f t="shared" si="1568"/>
        <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t="str">
        <f t="shared" si="1465"/>
        <v/>
      </c>
      <c r="II99" s="196" t="str">
        <f t="shared" si="1572"/>
        <v/>
      </c>
      <c r="IJ99" s="197" t="str">
        <f t="shared" si="1573"/>
        <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t="str">
        <f t="shared" si="1467"/>
        <v/>
      </c>
      <c r="IV99" s="196" t="str">
        <f t="shared" si="1577"/>
        <v/>
      </c>
      <c r="IW99" s="197" t="str">
        <f t="shared" si="1578"/>
        <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t="str">
        <f t="shared" si="1469"/>
        <v/>
      </c>
      <c r="JI99" s="196" t="str">
        <f t="shared" si="1582"/>
        <v/>
      </c>
      <c r="JJ99" s="197" t="str">
        <f t="shared" si="1583"/>
        <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t="str">
        <f t="shared" si="1471"/>
        <v/>
      </c>
      <c r="JV99" s="196" t="str">
        <f t="shared" si="1587"/>
        <v/>
      </c>
      <c r="JW99" s="197" t="str">
        <f t="shared" si="1588"/>
        <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t="str">
        <f t="shared" si="1473"/>
        <v/>
      </c>
      <c r="KI99" s="196" t="str">
        <f t="shared" si="1592"/>
        <v/>
      </c>
      <c r="KJ99" s="197" t="str">
        <f t="shared" si="1593"/>
        <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t="str">
        <f t="shared" si="1475"/>
        <v/>
      </c>
      <c r="KV99" s="196" t="str">
        <f t="shared" si="1597"/>
        <v/>
      </c>
      <c r="KW99" s="197" t="str">
        <f t="shared" si="1598"/>
        <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t="str">
        <f t="shared" si="1477"/>
        <v/>
      </c>
      <c r="LI99" s="196" t="str">
        <f t="shared" si="1602"/>
        <v/>
      </c>
      <c r="LJ99" s="197" t="str">
        <f t="shared" si="1603"/>
        <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t="str">
        <f t="shared" si="1479"/>
        <v/>
      </c>
      <c r="LV99" s="196" t="str">
        <f t="shared" si="1607"/>
        <v/>
      </c>
      <c r="LW99" s="197" t="str">
        <f t="shared" si="1608"/>
        <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t="str">
        <f t="shared" si="1481"/>
        <v/>
      </c>
    </row>
    <row r="100" spans="1:345">
      <c r="B100" s="196" t="str">
        <f>IF(C100="","",INDEX(Groups!$C$7:$C$65,MATCH(C100,Groups!$D$7:$D$65,0)))</f>
        <v/>
      </c>
      <c r="C100" s="197" t="str">
        <f>'World Cup'!$AF$50</f>
        <v/>
      </c>
      <c r="D100" s="198" t="str">
        <f>IF(E100="","",INDEX(Groups!$C$7:$C$65,MATCH(E100,Groups!$D$7:$D$65,0)))</f>
        <v/>
      </c>
      <c r="E100" s="197" t="str">
        <f>'World Cup'!$AG$50</f>
        <v/>
      </c>
      <c r="F100" s="199" t="str">
        <f>IF(AND('World Cup'!$AF$51&lt;&gt;"",'World Cup'!$AG$51&lt;&gt;""),'World Cup'!$AF$51,"")</f>
        <v/>
      </c>
      <c r="G100" s="200" t="str">
        <f>IF(AND('World Cup'!$AF$51&lt;&gt;"",'World Cup'!$AG$51&lt;&gt;""),'World Cup'!$AG$51,"")</f>
        <v/>
      </c>
      <c r="I100" s="196" t="str">
        <f t="shared" si="1482"/>
        <v/>
      </c>
      <c r="J100" s="197" t="str">
        <f t="shared" si="1483"/>
        <v/>
      </c>
      <c r="K100" s="198" t="str">
        <f t="shared" si="1484"/>
        <v/>
      </c>
      <c r="L100" s="197" t="str">
        <f t="shared" si="1485"/>
        <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t="str">
        <f t="shared" si="1431"/>
        <v/>
      </c>
      <c r="V100" s="196" t="str">
        <f t="shared" si="1487"/>
        <v/>
      </c>
      <c r="W100" s="197" t="str">
        <f t="shared" si="1488"/>
        <v/>
      </c>
      <c r="X100" s="198" t="str">
        <f t="shared" si="1489"/>
        <v/>
      </c>
      <c r="Y100" s="197" t="str">
        <f t="shared" si="1490"/>
        <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t="str">
        <f t="shared" si="1433"/>
        <v/>
      </c>
      <c r="AI100" s="196" t="str">
        <f t="shared" si="1492"/>
        <v/>
      </c>
      <c r="AJ100" s="197" t="str">
        <f t="shared" si="1493"/>
        <v/>
      </c>
      <c r="AK100" s="198" t="str">
        <f t="shared" si="1494"/>
        <v/>
      </c>
      <c r="AL100" s="197" t="str">
        <f t="shared" si="1495"/>
        <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t="str">
        <f t="shared" si="1435"/>
        <v/>
      </c>
      <c r="AV100" s="196" t="str">
        <f t="shared" si="1497"/>
        <v/>
      </c>
      <c r="AW100" s="197" t="str">
        <f t="shared" si="1498"/>
        <v/>
      </c>
      <c r="AX100" s="198" t="str">
        <f t="shared" si="1499"/>
        <v/>
      </c>
      <c r="AY100" s="197" t="str">
        <f t="shared" si="1500"/>
        <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t="str">
        <f t="shared" si="1437"/>
        <v/>
      </c>
      <c r="BI100" s="196" t="str">
        <f t="shared" si="1502"/>
        <v/>
      </c>
      <c r="BJ100" s="197" t="str">
        <f t="shared" si="1503"/>
        <v/>
      </c>
      <c r="BK100" s="198" t="str">
        <f t="shared" si="1504"/>
        <v/>
      </c>
      <c r="BL100" s="197" t="str">
        <f t="shared" si="1505"/>
        <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t="str">
        <f t="shared" si="1439"/>
        <v/>
      </c>
      <c r="BV100" s="196" t="str">
        <f t="shared" si="1507"/>
        <v/>
      </c>
      <c r="BW100" s="197" t="str">
        <f t="shared" si="1508"/>
        <v/>
      </c>
      <c r="BX100" s="198" t="str">
        <f t="shared" si="1509"/>
        <v/>
      </c>
      <c r="BY100" s="197" t="str">
        <f t="shared" si="1510"/>
        <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t="str">
        <f t="shared" si="1441"/>
        <v/>
      </c>
      <c r="CI100" s="196" t="str">
        <f t="shared" si="1512"/>
        <v/>
      </c>
      <c r="CJ100" s="197" t="str">
        <f t="shared" si="1513"/>
        <v/>
      </c>
      <c r="CK100" s="198" t="str">
        <f t="shared" si="1514"/>
        <v/>
      </c>
      <c r="CL100" s="197" t="str">
        <f t="shared" si="1515"/>
        <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t="str">
        <f t="shared" si="1443"/>
        <v/>
      </c>
      <c r="CV100" s="196" t="str">
        <f t="shared" si="1517"/>
        <v/>
      </c>
      <c r="CW100" s="197" t="str">
        <f t="shared" si="1518"/>
        <v/>
      </c>
      <c r="CX100" s="198" t="str">
        <f t="shared" si="1519"/>
        <v/>
      </c>
      <c r="CY100" s="197" t="str">
        <f t="shared" si="1520"/>
        <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t="str">
        <f t="shared" si="1445"/>
        <v/>
      </c>
      <c r="DI100" s="196" t="str">
        <f t="shared" si="1522"/>
        <v/>
      </c>
      <c r="DJ100" s="197" t="str">
        <f t="shared" si="1523"/>
        <v/>
      </c>
      <c r="DK100" s="198" t="str">
        <f t="shared" si="1524"/>
        <v/>
      </c>
      <c r="DL100" s="197" t="str">
        <f t="shared" si="1525"/>
        <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t="str">
        <f t="shared" si="1447"/>
        <v/>
      </c>
      <c r="DV100" s="196" t="str">
        <f t="shared" si="1527"/>
        <v/>
      </c>
      <c r="DW100" s="197" t="str">
        <f t="shared" si="1528"/>
        <v/>
      </c>
      <c r="DX100" s="198" t="str">
        <f t="shared" si="1529"/>
        <v/>
      </c>
      <c r="DY100" s="197" t="str">
        <f t="shared" si="1530"/>
        <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t="str">
        <f t="shared" si="1449"/>
        <v/>
      </c>
      <c r="EI100" s="196" t="str">
        <f t="shared" si="1532"/>
        <v/>
      </c>
      <c r="EJ100" s="197" t="str">
        <f t="shared" si="1533"/>
        <v/>
      </c>
      <c r="EK100" s="198" t="str">
        <f t="shared" si="1534"/>
        <v/>
      </c>
      <c r="EL100" s="197" t="str">
        <f t="shared" si="1535"/>
        <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t="str">
        <f t="shared" si="1451"/>
        <v/>
      </c>
      <c r="EV100" s="196" t="str">
        <f t="shared" si="1537"/>
        <v/>
      </c>
      <c r="EW100" s="197" t="str">
        <f t="shared" si="1538"/>
        <v/>
      </c>
      <c r="EX100" s="198" t="str">
        <f t="shared" si="1539"/>
        <v/>
      </c>
      <c r="EY100" s="197" t="str">
        <f t="shared" si="1540"/>
        <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t="str">
        <f t="shared" si="1453"/>
        <v/>
      </c>
      <c r="FI100" s="196" t="str">
        <f t="shared" si="1542"/>
        <v/>
      </c>
      <c r="FJ100" s="197" t="str">
        <f t="shared" si="1543"/>
        <v/>
      </c>
      <c r="FK100" s="198" t="str">
        <f t="shared" si="1544"/>
        <v/>
      </c>
      <c r="FL100" s="197" t="str">
        <f t="shared" si="1545"/>
        <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t="str">
        <f t="shared" si="1455"/>
        <v/>
      </c>
      <c r="FV100" s="196" t="str">
        <f t="shared" si="1547"/>
        <v/>
      </c>
      <c r="FW100" s="197" t="str">
        <f t="shared" si="1548"/>
        <v/>
      </c>
      <c r="FX100" s="198" t="str">
        <f t="shared" si="1549"/>
        <v/>
      </c>
      <c r="FY100" s="197" t="str">
        <f t="shared" si="1550"/>
        <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t="str">
        <f t="shared" si="1457"/>
        <v/>
      </c>
      <c r="GI100" s="196" t="str">
        <f t="shared" si="1552"/>
        <v/>
      </c>
      <c r="GJ100" s="197" t="str">
        <f t="shared" si="1553"/>
        <v/>
      </c>
      <c r="GK100" s="198" t="str">
        <f t="shared" si="1554"/>
        <v/>
      </c>
      <c r="GL100" s="197" t="str">
        <f t="shared" si="1555"/>
        <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t="str">
        <f t="shared" si="1459"/>
        <v/>
      </c>
      <c r="GV100" s="196" t="str">
        <f t="shared" si="1557"/>
        <v/>
      </c>
      <c r="GW100" s="197" t="str">
        <f t="shared" si="1558"/>
        <v/>
      </c>
      <c r="GX100" s="198" t="str">
        <f t="shared" si="1559"/>
        <v/>
      </c>
      <c r="GY100" s="197" t="str">
        <f t="shared" si="1560"/>
        <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t="str">
        <f t="shared" si="1461"/>
        <v/>
      </c>
      <c r="HI100" s="196" t="str">
        <f t="shared" si="1562"/>
        <v/>
      </c>
      <c r="HJ100" s="197" t="str">
        <f t="shared" si="1563"/>
        <v/>
      </c>
      <c r="HK100" s="198" t="str">
        <f t="shared" si="1564"/>
        <v/>
      </c>
      <c r="HL100" s="197" t="str">
        <f t="shared" si="1565"/>
        <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t="str">
        <f t="shared" si="1463"/>
        <v/>
      </c>
      <c r="HV100" s="196" t="str">
        <f t="shared" si="1567"/>
        <v/>
      </c>
      <c r="HW100" s="197" t="str">
        <f t="shared" si="1568"/>
        <v/>
      </c>
      <c r="HX100" s="198" t="str">
        <f t="shared" si="1569"/>
        <v/>
      </c>
      <c r="HY100" s="197" t="str">
        <f t="shared" si="1570"/>
        <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t="str">
        <f t="shared" si="1465"/>
        <v/>
      </c>
      <c r="II100" s="196" t="str">
        <f t="shared" si="1572"/>
        <v/>
      </c>
      <c r="IJ100" s="197" t="str">
        <f t="shared" si="1573"/>
        <v/>
      </c>
      <c r="IK100" s="198" t="str">
        <f t="shared" si="1574"/>
        <v/>
      </c>
      <c r="IL100" s="197" t="str">
        <f t="shared" si="1575"/>
        <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t="str">
        <f t="shared" si="1467"/>
        <v/>
      </c>
      <c r="IV100" s="196" t="str">
        <f t="shared" si="1577"/>
        <v/>
      </c>
      <c r="IW100" s="197" t="str">
        <f t="shared" si="1578"/>
        <v/>
      </c>
      <c r="IX100" s="198" t="str">
        <f t="shared" si="1579"/>
        <v/>
      </c>
      <c r="IY100" s="197" t="str">
        <f t="shared" si="1580"/>
        <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t="str">
        <f t="shared" si="1469"/>
        <v/>
      </c>
      <c r="JI100" s="196" t="str">
        <f t="shared" si="1582"/>
        <v/>
      </c>
      <c r="JJ100" s="197" t="str">
        <f t="shared" si="1583"/>
        <v/>
      </c>
      <c r="JK100" s="198" t="str">
        <f t="shared" si="1584"/>
        <v/>
      </c>
      <c r="JL100" s="197" t="str">
        <f t="shared" si="1585"/>
        <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t="str">
        <f t="shared" si="1471"/>
        <v/>
      </c>
      <c r="JV100" s="196" t="str">
        <f t="shared" si="1587"/>
        <v/>
      </c>
      <c r="JW100" s="197" t="str">
        <f t="shared" si="1588"/>
        <v/>
      </c>
      <c r="JX100" s="198" t="str">
        <f t="shared" si="1589"/>
        <v/>
      </c>
      <c r="JY100" s="197" t="str">
        <f t="shared" si="1590"/>
        <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t="str">
        <f t="shared" si="1473"/>
        <v/>
      </c>
      <c r="KI100" s="196" t="str">
        <f t="shared" si="1592"/>
        <v/>
      </c>
      <c r="KJ100" s="197" t="str">
        <f t="shared" si="1593"/>
        <v/>
      </c>
      <c r="KK100" s="198" t="str">
        <f t="shared" si="1594"/>
        <v/>
      </c>
      <c r="KL100" s="197" t="str">
        <f t="shared" si="1595"/>
        <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t="str">
        <f t="shared" si="1475"/>
        <v/>
      </c>
      <c r="KV100" s="196" t="str">
        <f t="shared" si="1597"/>
        <v/>
      </c>
      <c r="KW100" s="197" t="str">
        <f t="shared" si="1598"/>
        <v/>
      </c>
      <c r="KX100" s="198" t="str">
        <f t="shared" si="1599"/>
        <v/>
      </c>
      <c r="KY100" s="197" t="str">
        <f t="shared" si="1600"/>
        <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t="str">
        <f t="shared" si="1477"/>
        <v/>
      </c>
      <c r="LI100" s="196" t="str">
        <f t="shared" si="1602"/>
        <v/>
      </c>
      <c r="LJ100" s="197" t="str">
        <f t="shared" si="1603"/>
        <v/>
      </c>
      <c r="LK100" s="198" t="str">
        <f t="shared" si="1604"/>
        <v/>
      </c>
      <c r="LL100" s="197" t="str">
        <f t="shared" si="1605"/>
        <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t="str">
        <f t="shared" si="1479"/>
        <v/>
      </c>
      <c r="LV100" s="196" t="str">
        <f t="shared" si="1607"/>
        <v/>
      </c>
      <c r="LW100" s="197" t="str">
        <f t="shared" si="1608"/>
        <v/>
      </c>
      <c r="LX100" s="198" t="str">
        <f t="shared" si="1609"/>
        <v/>
      </c>
      <c r="LY100" s="197" t="str">
        <f t="shared" si="1610"/>
        <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t="str">
        <f t="shared" si="1481"/>
        <v/>
      </c>
    </row>
    <row r="101" spans="1:345">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t="str">
        <f t="shared" si="1431"/>
        <v/>
      </c>
      <c r="V102" s="196" t="str">
        <f t="shared" si="1487"/>
        <v/>
      </c>
      <c r="W102" s="197" t="str">
        <f t="shared" si="1488"/>
        <v/>
      </c>
      <c r="X102" s="198" t="str">
        <f t="shared" si="1489"/>
        <v/>
      </c>
      <c r="Y102" s="197" t="str">
        <f t="shared" si="1490"/>
        <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t="str">
        <f t="shared" si="1433"/>
        <v/>
      </c>
      <c r="AI102" s="196" t="str">
        <f t="shared" si="1492"/>
        <v/>
      </c>
      <c r="AJ102" s="197" t="str">
        <f t="shared" si="1493"/>
        <v/>
      </c>
      <c r="AK102" s="198" t="str">
        <f t="shared" si="1494"/>
        <v/>
      </c>
      <c r="AL102" s="197" t="str">
        <f t="shared" si="1495"/>
        <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t="str">
        <f t="shared" si="1435"/>
        <v/>
      </c>
      <c r="AV102" s="196" t="str">
        <f t="shared" si="1497"/>
        <v/>
      </c>
      <c r="AW102" s="197" t="str">
        <f t="shared" si="1498"/>
        <v/>
      </c>
      <c r="AX102" s="198" t="str">
        <f t="shared" si="1499"/>
        <v/>
      </c>
      <c r="AY102" s="197" t="str">
        <f t="shared" si="1500"/>
        <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t="str">
        <f t="shared" si="1437"/>
        <v/>
      </c>
      <c r="BI102" s="196" t="str">
        <f t="shared" si="1502"/>
        <v/>
      </c>
      <c r="BJ102" s="197" t="str">
        <f t="shared" si="1503"/>
        <v/>
      </c>
      <c r="BK102" s="198" t="str">
        <f t="shared" si="1504"/>
        <v/>
      </c>
      <c r="BL102" s="197" t="str">
        <f t="shared" si="1505"/>
        <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t="str">
        <f t="shared" si="1439"/>
        <v/>
      </c>
      <c r="BV102" s="196" t="str">
        <f t="shared" si="1507"/>
        <v/>
      </c>
      <c r="BW102" s="197" t="str">
        <f t="shared" si="1508"/>
        <v/>
      </c>
      <c r="BX102" s="198" t="str">
        <f t="shared" si="1509"/>
        <v/>
      </c>
      <c r="BY102" s="197" t="str">
        <f t="shared" si="1510"/>
        <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t="str">
        <f t="shared" si="1441"/>
        <v/>
      </c>
      <c r="CI102" s="196" t="str">
        <f t="shared" si="1512"/>
        <v/>
      </c>
      <c r="CJ102" s="197" t="str">
        <f t="shared" si="1513"/>
        <v/>
      </c>
      <c r="CK102" s="198" t="str">
        <f t="shared" si="1514"/>
        <v/>
      </c>
      <c r="CL102" s="197" t="str">
        <f t="shared" si="1515"/>
        <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t="str">
        <f t="shared" si="1443"/>
        <v/>
      </c>
      <c r="CV102" s="196" t="str">
        <f t="shared" si="1517"/>
        <v/>
      </c>
      <c r="CW102" s="197" t="str">
        <f t="shared" si="1518"/>
        <v/>
      </c>
      <c r="CX102" s="198" t="str">
        <f t="shared" si="1519"/>
        <v/>
      </c>
      <c r="CY102" s="197" t="str">
        <f t="shared" si="1520"/>
        <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t="str">
        <f t="shared" si="1445"/>
        <v/>
      </c>
      <c r="DI102" s="196" t="str">
        <f t="shared" si="1522"/>
        <v/>
      </c>
      <c r="DJ102" s="197" t="str">
        <f t="shared" si="1523"/>
        <v/>
      </c>
      <c r="DK102" s="198" t="str">
        <f t="shared" si="1524"/>
        <v/>
      </c>
      <c r="DL102" s="197" t="str">
        <f t="shared" si="1525"/>
        <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t="str">
        <f t="shared" si="1447"/>
        <v/>
      </c>
      <c r="DV102" s="196" t="str">
        <f t="shared" si="1527"/>
        <v/>
      </c>
      <c r="DW102" s="197" t="str">
        <f t="shared" si="1528"/>
        <v/>
      </c>
      <c r="DX102" s="198" t="str">
        <f t="shared" si="1529"/>
        <v/>
      </c>
      <c r="DY102" s="197" t="str">
        <f t="shared" si="1530"/>
        <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t="str">
        <f t="shared" si="1449"/>
        <v/>
      </c>
      <c r="EI102" s="196" t="str">
        <f t="shared" si="1532"/>
        <v/>
      </c>
      <c r="EJ102" s="197" t="str">
        <f t="shared" si="1533"/>
        <v/>
      </c>
      <c r="EK102" s="198" t="str">
        <f t="shared" si="1534"/>
        <v/>
      </c>
      <c r="EL102" s="197" t="str">
        <f t="shared" si="1535"/>
        <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t="str">
        <f t="shared" si="1451"/>
        <v/>
      </c>
      <c r="EV102" s="196" t="str">
        <f t="shared" si="1537"/>
        <v/>
      </c>
      <c r="EW102" s="197" t="str">
        <f t="shared" si="1538"/>
        <v/>
      </c>
      <c r="EX102" s="198" t="str">
        <f t="shared" si="1539"/>
        <v/>
      </c>
      <c r="EY102" s="197" t="str">
        <f t="shared" si="1540"/>
        <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t="str">
        <f t="shared" si="1453"/>
        <v/>
      </c>
      <c r="FI102" s="196" t="str">
        <f t="shared" si="1542"/>
        <v/>
      </c>
      <c r="FJ102" s="197" t="str">
        <f t="shared" si="1543"/>
        <v/>
      </c>
      <c r="FK102" s="198" t="str">
        <f t="shared" si="1544"/>
        <v/>
      </c>
      <c r="FL102" s="197" t="str">
        <f t="shared" si="1545"/>
        <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t="str">
        <f t="shared" si="1455"/>
        <v/>
      </c>
      <c r="FV102" s="196" t="str">
        <f t="shared" si="1547"/>
        <v/>
      </c>
      <c r="FW102" s="197" t="str">
        <f t="shared" si="1548"/>
        <v/>
      </c>
      <c r="FX102" s="198" t="str">
        <f t="shared" si="1549"/>
        <v/>
      </c>
      <c r="FY102" s="197" t="str">
        <f t="shared" si="1550"/>
        <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t="str">
        <f t="shared" si="1457"/>
        <v/>
      </c>
      <c r="GI102" s="196" t="str">
        <f t="shared" si="1552"/>
        <v/>
      </c>
      <c r="GJ102" s="197" t="str">
        <f t="shared" si="1553"/>
        <v/>
      </c>
      <c r="GK102" s="198" t="str">
        <f t="shared" si="1554"/>
        <v/>
      </c>
      <c r="GL102" s="197" t="str">
        <f t="shared" si="1555"/>
        <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t="str">
        <f t="shared" si="1459"/>
        <v/>
      </c>
      <c r="GV102" s="196" t="str">
        <f t="shared" si="1557"/>
        <v/>
      </c>
      <c r="GW102" s="197" t="str">
        <f t="shared" si="1558"/>
        <v/>
      </c>
      <c r="GX102" s="198" t="str">
        <f t="shared" si="1559"/>
        <v/>
      </c>
      <c r="GY102" s="197" t="str">
        <f t="shared" si="1560"/>
        <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t="str">
        <f t="shared" si="1461"/>
        <v/>
      </c>
      <c r="HI102" s="196" t="str">
        <f t="shared" si="1562"/>
        <v/>
      </c>
      <c r="HJ102" s="197" t="str">
        <f t="shared" si="1563"/>
        <v/>
      </c>
      <c r="HK102" s="198" t="str">
        <f t="shared" si="1564"/>
        <v/>
      </c>
      <c r="HL102" s="197" t="str">
        <f t="shared" si="1565"/>
        <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t="str">
        <f t="shared" si="1463"/>
        <v/>
      </c>
      <c r="HV102" s="196" t="str">
        <f t="shared" si="1567"/>
        <v/>
      </c>
      <c r="HW102" s="197" t="str">
        <f t="shared" si="1568"/>
        <v/>
      </c>
      <c r="HX102" s="198" t="str">
        <f t="shared" si="1569"/>
        <v/>
      </c>
      <c r="HY102" s="197" t="str">
        <f t="shared" si="1570"/>
        <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t="str">
        <f t="shared" si="1465"/>
        <v/>
      </c>
      <c r="II102" s="196" t="str">
        <f t="shared" si="1572"/>
        <v/>
      </c>
      <c r="IJ102" s="197" t="str">
        <f t="shared" si="1573"/>
        <v/>
      </c>
      <c r="IK102" s="198" t="str">
        <f t="shared" si="1574"/>
        <v/>
      </c>
      <c r="IL102" s="197" t="str">
        <f t="shared" si="1575"/>
        <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t="str">
        <f t="shared" si="1467"/>
        <v/>
      </c>
      <c r="IV102" s="196" t="str">
        <f t="shared" si="1577"/>
        <v/>
      </c>
      <c r="IW102" s="197" t="str">
        <f t="shared" si="1578"/>
        <v/>
      </c>
      <c r="IX102" s="198" t="str">
        <f t="shared" si="1579"/>
        <v/>
      </c>
      <c r="IY102" s="197" t="str">
        <f t="shared" si="1580"/>
        <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t="str">
        <f t="shared" si="1469"/>
        <v/>
      </c>
      <c r="JI102" s="196" t="str">
        <f t="shared" si="1582"/>
        <v/>
      </c>
      <c r="JJ102" s="197" t="str">
        <f t="shared" si="1583"/>
        <v/>
      </c>
      <c r="JK102" s="198" t="str">
        <f t="shared" si="1584"/>
        <v/>
      </c>
      <c r="JL102" s="197" t="str">
        <f t="shared" si="1585"/>
        <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t="str">
        <f t="shared" si="1471"/>
        <v/>
      </c>
      <c r="JV102" s="196" t="str">
        <f t="shared" si="1587"/>
        <v/>
      </c>
      <c r="JW102" s="197" t="str">
        <f t="shared" si="1588"/>
        <v/>
      </c>
      <c r="JX102" s="198" t="str">
        <f t="shared" si="1589"/>
        <v/>
      </c>
      <c r="JY102" s="197" t="str">
        <f t="shared" si="1590"/>
        <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t="str">
        <f t="shared" si="1473"/>
        <v/>
      </c>
      <c r="KI102" s="196" t="str">
        <f t="shared" si="1592"/>
        <v/>
      </c>
      <c r="KJ102" s="197" t="str">
        <f t="shared" si="1593"/>
        <v/>
      </c>
      <c r="KK102" s="198" t="str">
        <f t="shared" si="1594"/>
        <v/>
      </c>
      <c r="KL102" s="197" t="str">
        <f t="shared" si="1595"/>
        <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t="str">
        <f t="shared" si="1475"/>
        <v/>
      </c>
      <c r="KV102" s="196" t="str">
        <f t="shared" si="1597"/>
        <v/>
      </c>
      <c r="KW102" s="197" t="str">
        <f t="shared" si="1598"/>
        <v/>
      </c>
      <c r="KX102" s="198" t="str">
        <f t="shared" si="1599"/>
        <v/>
      </c>
      <c r="KY102" s="197" t="str">
        <f t="shared" si="1600"/>
        <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t="str">
        <f t="shared" si="1477"/>
        <v/>
      </c>
      <c r="LI102" s="196" t="str">
        <f t="shared" si="1602"/>
        <v/>
      </c>
      <c r="LJ102" s="197" t="str">
        <f t="shared" si="1603"/>
        <v/>
      </c>
      <c r="LK102" s="198" t="str">
        <f t="shared" si="1604"/>
        <v/>
      </c>
      <c r="LL102" s="197" t="str">
        <f t="shared" si="1605"/>
        <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t="str">
        <f t="shared" si="1479"/>
        <v/>
      </c>
      <c r="LV102" s="196" t="str">
        <f t="shared" si="1607"/>
        <v/>
      </c>
      <c r="LW102" s="197" t="str">
        <f t="shared" si="1608"/>
        <v/>
      </c>
      <c r="LX102" s="198" t="str">
        <f t="shared" si="1609"/>
        <v/>
      </c>
      <c r="LY102" s="197" t="str">
        <f t="shared" si="1610"/>
        <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t="str">
        <f t="shared" si="1481"/>
        <v/>
      </c>
    </row>
    <row r="103" spans="1:345">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f>
        <v/>
      </c>
      <c r="G103" s="200" t="str">
        <f>IF(AND('World Cup'!$AO$51&lt;&gt;"",'World Cup'!$AP$51&lt;&gt;""),'World Cup'!$AP$51,"")</f>
        <v/>
      </c>
      <c r="I103" s="196" t="str">
        <f t="shared" si="1482"/>
        <v/>
      </c>
      <c r="J103" s="197" t="str">
        <f t="shared" si="1483"/>
        <v/>
      </c>
      <c r="K103" s="198" t="str">
        <f t="shared" si="1484"/>
        <v/>
      </c>
      <c r="L103" s="197" t="str">
        <f t="shared" si="1485"/>
        <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t="str">
        <f t="shared" si="1431"/>
        <v/>
      </c>
      <c r="V103" s="196" t="str">
        <f t="shared" si="1487"/>
        <v/>
      </c>
      <c r="W103" s="197" t="str">
        <f t="shared" si="1488"/>
        <v/>
      </c>
      <c r="X103" s="198" t="str">
        <f t="shared" si="1489"/>
        <v/>
      </c>
      <c r="Y103" s="197" t="str">
        <f t="shared" si="1490"/>
        <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t="str">
        <f t="shared" si="1433"/>
        <v/>
      </c>
      <c r="AI103" s="196" t="str">
        <f t="shared" si="1492"/>
        <v/>
      </c>
      <c r="AJ103" s="197" t="str">
        <f t="shared" si="1493"/>
        <v/>
      </c>
      <c r="AK103" s="198" t="str">
        <f t="shared" si="1494"/>
        <v/>
      </c>
      <c r="AL103" s="197" t="str">
        <f t="shared" si="1495"/>
        <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t="str">
        <f t="shared" si="1435"/>
        <v/>
      </c>
      <c r="AV103" s="196" t="str">
        <f t="shared" si="1497"/>
        <v/>
      </c>
      <c r="AW103" s="197" t="str">
        <f t="shared" si="1498"/>
        <v/>
      </c>
      <c r="AX103" s="198" t="str">
        <f t="shared" si="1499"/>
        <v/>
      </c>
      <c r="AY103" s="197" t="str">
        <f t="shared" si="1500"/>
        <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t="str">
        <f t="shared" si="1437"/>
        <v/>
      </c>
      <c r="BI103" s="196" t="str">
        <f t="shared" si="1502"/>
        <v/>
      </c>
      <c r="BJ103" s="197" t="str">
        <f t="shared" si="1503"/>
        <v/>
      </c>
      <c r="BK103" s="198" t="str">
        <f t="shared" si="1504"/>
        <v/>
      </c>
      <c r="BL103" s="197" t="str">
        <f t="shared" si="1505"/>
        <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t="str">
        <f t="shared" si="1439"/>
        <v/>
      </c>
      <c r="BV103" s="196" t="str">
        <f t="shared" si="1507"/>
        <v/>
      </c>
      <c r="BW103" s="197" t="str">
        <f t="shared" si="1508"/>
        <v/>
      </c>
      <c r="BX103" s="198" t="str">
        <f t="shared" si="1509"/>
        <v/>
      </c>
      <c r="BY103" s="197" t="str">
        <f t="shared" si="1510"/>
        <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t="str">
        <f t="shared" si="1441"/>
        <v/>
      </c>
      <c r="CI103" s="196" t="str">
        <f t="shared" si="1512"/>
        <v/>
      </c>
      <c r="CJ103" s="197" t="str">
        <f t="shared" si="1513"/>
        <v/>
      </c>
      <c r="CK103" s="198" t="str">
        <f t="shared" si="1514"/>
        <v/>
      </c>
      <c r="CL103" s="197" t="str">
        <f t="shared" si="1515"/>
        <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t="str">
        <f t="shared" si="1443"/>
        <v/>
      </c>
      <c r="CV103" s="196" t="str">
        <f t="shared" si="1517"/>
        <v/>
      </c>
      <c r="CW103" s="197" t="str">
        <f t="shared" si="1518"/>
        <v/>
      </c>
      <c r="CX103" s="198" t="str">
        <f t="shared" si="1519"/>
        <v/>
      </c>
      <c r="CY103" s="197" t="str">
        <f t="shared" si="1520"/>
        <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t="str">
        <f t="shared" si="1445"/>
        <v/>
      </c>
      <c r="DI103" s="196" t="str">
        <f t="shared" si="1522"/>
        <v/>
      </c>
      <c r="DJ103" s="197" t="str">
        <f t="shared" si="1523"/>
        <v/>
      </c>
      <c r="DK103" s="198" t="str">
        <f t="shared" si="1524"/>
        <v/>
      </c>
      <c r="DL103" s="197" t="str">
        <f t="shared" si="1525"/>
        <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t="str">
        <f t="shared" si="1447"/>
        <v/>
      </c>
      <c r="DV103" s="196" t="str">
        <f t="shared" si="1527"/>
        <v/>
      </c>
      <c r="DW103" s="197" t="str">
        <f t="shared" si="1528"/>
        <v/>
      </c>
      <c r="DX103" s="198" t="str">
        <f t="shared" si="1529"/>
        <v/>
      </c>
      <c r="DY103" s="197" t="str">
        <f t="shared" si="1530"/>
        <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t="str">
        <f t="shared" si="1449"/>
        <v/>
      </c>
      <c r="EI103" s="196" t="str">
        <f t="shared" si="1532"/>
        <v/>
      </c>
      <c r="EJ103" s="197" t="str">
        <f t="shared" si="1533"/>
        <v/>
      </c>
      <c r="EK103" s="198" t="str">
        <f t="shared" si="1534"/>
        <v/>
      </c>
      <c r="EL103" s="197" t="str">
        <f t="shared" si="1535"/>
        <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t="str">
        <f t="shared" si="1451"/>
        <v/>
      </c>
      <c r="EV103" s="196" t="str">
        <f t="shared" si="1537"/>
        <v/>
      </c>
      <c r="EW103" s="197" t="str">
        <f t="shared" si="1538"/>
        <v/>
      </c>
      <c r="EX103" s="198" t="str">
        <f t="shared" si="1539"/>
        <v/>
      </c>
      <c r="EY103" s="197" t="str">
        <f t="shared" si="1540"/>
        <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t="str">
        <f t="shared" si="1453"/>
        <v/>
      </c>
      <c r="FI103" s="196" t="str">
        <f t="shared" si="1542"/>
        <v/>
      </c>
      <c r="FJ103" s="197" t="str">
        <f t="shared" si="1543"/>
        <v/>
      </c>
      <c r="FK103" s="198" t="str">
        <f t="shared" si="1544"/>
        <v/>
      </c>
      <c r="FL103" s="197" t="str">
        <f t="shared" si="1545"/>
        <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t="str">
        <f t="shared" si="1455"/>
        <v/>
      </c>
      <c r="FV103" s="196" t="str">
        <f t="shared" si="1547"/>
        <v/>
      </c>
      <c r="FW103" s="197" t="str">
        <f t="shared" si="1548"/>
        <v/>
      </c>
      <c r="FX103" s="198" t="str">
        <f t="shared" si="1549"/>
        <v/>
      </c>
      <c r="FY103" s="197" t="str">
        <f t="shared" si="1550"/>
        <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t="str">
        <f t="shared" si="1457"/>
        <v/>
      </c>
      <c r="GI103" s="196" t="str">
        <f t="shared" si="1552"/>
        <v/>
      </c>
      <c r="GJ103" s="197" t="str">
        <f t="shared" si="1553"/>
        <v/>
      </c>
      <c r="GK103" s="198" t="str">
        <f t="shared" si="1554"/>
        <v/>
      </c>
      <c r="GL103" s="197" t="str">
        <f t="shared" si="1555"/>
        <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t="str">
        <f t="shared" si="1459"/>
        <v/>
      </c>
      <c r="GV103" s="196" t="str">
        <f t="shared" si="1557"/>
        <v/>
      </c>
      <c r="GW103" s="197" t="str">
        <f t="shared" si="1558"/>
        <v/>
      </c>
      <c r="GX103" s="198" t="str">
        <f t="shared" si="1559"/>
        <v/>
      </c>
      <c r="GY103" s="197" t="str">
        <f t="shared" si="1560"/>
        <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t="str">
        <f t="shared" si="1461"/>
        <v/>
      </c>
      <c r="HI103" s="196" t="str">
        <f t="shared" si="1562"/>
        <v/>
      </c>
      <c r="HJ103" s="197" t="str">
        <f t="shared" si="1563"/>
        <v/>
      </c>
      <c r="HK103" s="198" t="str">
        <f t="shared" si="1564"/>
        <v/>
      </c>
      <c r="HL103" s="197" t="str">
        <f t="shared" si="1565"/>
        <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t="str">
        <f t="shared" si="1463"/>
        <v/>
      </c>
      <c r="HV103" s="196" t="str">
        <f t="shared" si="1567"/>
        <v/>
      </c>
      <c r="HW103" s="197" t="str">
        <f t="shared" si="1568"/>
        <v/>
      </c>
      <c r="HX103" s="198" t="str">
        <f t="shared" si="1569"/>
        <v/>
      </c>
      <c r="HY103" s="197" t="str">
        <f t="shared" si="1570"/>
        <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t="str">
        <f t="shared" si="1465"/>
        <v/>
      </c>
      <c r="II103" s="196" t="str">
        <f t="shared" si="1572"/>
        <v/>
      </c>
      <c r="IJ103" s="197" t="str">
        <f t="shared" si="1573"/>
        <v/>
      </c>
      <c r="IK103" s="198" t="str">
        <f t="shared" si="1574"/>
        <v/>
      </c>
      <c r="IL103" s="197" t="str">
        <f t="shared" si="1575"/>
        <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t="str">
        <f t="shared" si="1467"/>
        <v/>
      </c>
      <c r="IV103" s="196" t="str">
        <f t="shared" si="1577"/>
        <v/>
      </c>
      <c r="IW103" s="197" t="str">
        <f t="shared" si="1578"/>
        <v/>
      </c>
      <c r="IX103" s="198" t="str">
        <f t="shared" si="1579"/>
        <v/>
      </c>
      <c r="IY103" s="197" t="str">
        <f t="shared" si="1580"/>
        <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t="str">
        <f t="shared" si="1469"/>
        <v/>
      </c>
      <c r="JI103" s="196" t="str">
        <f t="shared" si="1582"/>
        <v/>
      </c>
      <c r="JJ103" s="197" t="str">
        <f t="shared" si="1583"/>
        <v/>
      </c>
      <c r="JK103" s="198" t="str">
        <f t="shared" si="1584"/>
        <v/>
      </c>
      <c r="JL103" s="197" t="str">
        <f t="shared" si="1585"/>
        <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t="str">
        <f t="shared" si="1471"/>
        <v/>
      </c>
      <c r="JV103" s="196" t="str">
        <f t="shared" si="1587"/>
        <v/>
      </c>
      <c r="JW103" s="197" t="str">
        <f t="shared" si="1588"/>
        <v/>
      </c>
      <c r="JX103" s="198" t="str">
        <f t="shared" si="1589"/>
        <v/>
      </c>
      <c r="JY103" s="197" t="str">
        <f t="shared" si="1590"/>
        <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t="str">
        <f t="shared" si="1473"/>
        <v/>
      </c>
      <c r="KI103" s="196" t="str">
        <f t="shared" si="1592"/>
        <v/>
      </c>
      <c r="KJ103" s="197" t="str">
        <f t="shared" si="1593"/>
        <v/>
      </c>
      <c r="KK103" s="198" t="str">
        <f t="shared" si="1594"/>
        <v/>
      </c>
      <c r="KL103" s="197" t="str">
        <f t="shared" si="1595"/>
        <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t="str">
        <f t="shared" si="1475"/>
        <v/>
      </c>
      <c r="KV103" s="196" t="str">
        <f t="shared" si="1597"/>
        <v/>
      </c>
      <c r="KW103" s="197" t="str">
        <f t="shared" si="1598"/>
        <v/>
      </c>
      <c r="KX103" s="198" t="str">
        <f t="shared" si="1599"/>
        <v/>
      </c>
      <c r="KY103" s="197" t="str">
        <f t="shared" si="1600"/>
        <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t="str">
        <f t="shared" si="1477"/>
        <v/>
      </c>
      <c r="LI103" s="196" t="str">
        <f t="shared" si="1602"/>
        <v/>
      </c>
      <c r="LJ103" s="197" t="str">
        <f t="shared" si="1603"/>
        <v/>
      </c>
      <c r="LK103" s="198" t="str">
        <f t="shared" si="1604"/>
        <v/>
      </c>
      <c r="LL103" s="197" t="str">
        <f t="shared" si="1605"/>
        <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t="str">
        <f t="shared" si="1479"/>
        <v/>
      </c>
      <c r="LV103" s="196" t="str">
        <f t="shared" si="1607"/>
        <v/>
      </c>
      <c r="LW103" s="197" t="str">
        <f t="shared" si="1608"/>
        <v/>
      </c>
      <c r="LX103" s="198" t="str">
        <f t="shared" si="1609"/>
        <v/>
      </c>
      <c r="LY103" s="197" t="str">
        <f t="shared" si="1610"/>
        <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t="str">
        <f t="shared" si="1481"/>
        <v/>
      </c>
    </row>
    <row r="104" spans="1:345">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f>
        <v/>
      </c>
      <c r="G104" s="200" t="str">
        <f>IF(AND('World Cup'!$AR$51&lt;&gt;"",'World Cup'!$AS$51&lt;&gt;""),'World Cup'!$AS$51,"")</f>
        <v/>
      </c>
      <c r="I104" s="196" t="str">
        <f t="shared" si="1482"/>
        <v/>
      </c>
      <c r="J104" s="197" t="str">
        <f t="shared" si="1483"/>
        <v/>
      </c>
      <c r="K104" s="198" t="str">
        <f t="shared" si="1484"/>
        <v/>
      </c>
      <c r="L104" s="197" t="str">
        <f t="shared" si="1485"/>
        <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t="str">
        <f t="shared" si="1431"/>
        <v/>
      </c>
      <c r="V104" s="196" t="str">
        <f t="shared" si="1487"/>
        <v/>
      </c>
      <c r="W104" s="197" t="str">
        <f t="shared" si="1488"/>
        <v/>
      </c>
      <c r="X104" s="198" t="str">
        <f t="shared" si="1489"/>
        <v/>
      </c>
      <c r="Y104" s="197" t="str">
        <f t="shared" si="1490"/>
        <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t="str">
        <f t="shared" si="1433"/>
        <v/>
      </c>
      <c r="AI104" s="196" t="str">
        <f t="shared" si="1492"/>
        <v/>
      </c>
      <c r="AJ104" s="197" t="str">
        <f t="shared" si="1493"/>
        <v/>
      </c>
      <c r="AK104" s="198" t="str">
        <f t="shared" si="1494"/>
        <v/>
      </c>
      <c r="AL104" s="197" t="str">
        <f t="shared" si="1495"/>
        <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t="str">
        <f t="shared" si="1435"/>
        <v/>
      </c>
      <c r="AV104" s="196" t="str">
        <f t="shared" si="1497"/>
        <v/>
      </c>
      <c r="AW104" s="197" t="str">
        <f t="shared" si="1498"/>
        <v/>
      </c>
      <c r="AX104" s="198" t="str">
        <f t="shared" si="1499"/>
        <v/>
      </c>
      <c r="AY104" s="197" t="str">
        <f t="shared" si="1500"/>
        <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t="str">
        <f t="shared" si="1437"/>
        <v/>
      </c>
      <c r="BI104" s="196" t="str">
        <f t="shared" si="1502"/>
        <v/>
      </c>
      <c r="BJ104" s="197" t="str">
        <f t="shared" si="1503"/>
        <v/>
      </c>
      <c r="BK104" s="198" t="str">
        <f t="shared" si="1504"/>
        <v/>
      </c>
      <c r="BL104" s="197" t="str">
        <f t="shared" si="1505"/>
        <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t="str">
        <f t="shared" si="1439"/>
        <v/>
      </c>
      <c r="BV104" s="196" t="str">
        <f t="shared" si="1507"/>
        <v/>
      </c>
      <c r="BW104" s="197" t="str">
        <f t="shared" si="1508"/>
        <v/>
      </c>
      <c r="BX104" s="198" t="str">
        <f t="shared" si="1509"/>
        <v/>
      </c>
      <c r="BY104" s="197" t="str">
        <f t="shared" si="1510"/>
        <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t="str">
        <f t="shared" si="1441"/>
        <v/>
      </c>
      <c r="CI104" s="196" t="str">
        <f t="shared" si="1512"/>
        <v/>
      </c>
      <c r="CJ104" s="197" t="str">
        <f t="shared" si="1513"/>
        <v/>
      </c>
      <c r="CK104" s="198" t="str">
        <f t="shared" si="1514"/>
        <v/>
      </c>
      <c r="CL104" s="197" t="str">
        <f t="shared" si="1515"/>
        <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t="str">
        <f t="shared" si="1443"/>
        <v/>
      </c>
      <c r="CV104" s="196" t="str">
        <f t="shared" si="1517"/>
        <v/>
      </c>
      <c r="CW104" s="197" t="str">
        <f t="shared" si="1518"/>
        <v/>
      </c>
      <c r="CX104" s="198" t="str">
        <f t="shared" si="1519"/>
        <v/>
      </c>
      <c r="CY104" s="197" t="str">
        <f t="shared" si="1520"/>
        <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t="str">
        <f t="shared" si="1445"/>
        <v/>
      </c>
      <c r="DI104" s="196" t="str">
        <f t="shared" si="1522"/>
        <v/>
      </c>
      <c r="DJ104" s="197" t="str">
        <f t="shared" si="1523"/>
        <v/>
      </c>
      <c r="DK104" s="198" t="str">
        <f t="shared" si="1524"/>
        <v/>
      </c>
      <c r="DL104" s="197" t="str">
        <f t="shared" si="1525"/>
        <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t="str">
        <f t="shared" si="1447"/>
        <v/>
      </c>
      <c r="DV104" s="196" t="str">
        <f t="shared" si="1527"/>
        <v/>
      </c>
      <c r="DW104" s="197" t="str">
        <f t="shared" si="1528"/>
        <v/>
      </c>
      <c r="DX104" s="198" t="str">
        <f t="shared" si="1529"/>
        <v/>
      </c>
      <c r="DY104" s="197" t="str">
        <f t="shared" si="1530"/>
        <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t="str">
        <f t="shared" si="1449"/>
        <v/>
      </c>
      <c r="EI104" s="196" t="str">
        <f t="shared" si="1532"/>
        <v/>
      </c>
      <c r="EJ104" s="197" t="str">
        <f t="shared" si="1533"/>
        <v/>
      </c>
      <c r="EK104" s="198" t="str">
        <f t="shared" si="1534"/>
        <v/>
      </c>
      <c r="EL104" s="197" t="str">
        <f t="shared" si="1535"/>
        <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t="str">
        <f t="shared" si="1451"/>
        <v/>
      </c>
      <c r="EV104" s="196" t="str">
        <f t="shared" si="1537"/>
        <v/>
      </c>
      <c r="EW104" s="197" t="str">
        <f t="shared" si="1538"/>
        <v/>
      </c>
      <c r="EX104" s="198" t="str">
        <f t="shared" si="1539"/>
        <v/>
      </c>
      <c r="EY104" s="197" t="str">
        <f t="shared" si="1540"/>
        <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t="str">
        <f t="shared" si="1453"/>
        <v/>
      </c>
      <c r="FI104" s="196" t="str">
        <f t="shared" si="1542"/>
        <v/>
      </c>
      <c r="FJ104" s="197" t="str">
        <f t="shared" si="1543"/>
        <v/>
      </c>
      <c r="FK104" s="198" t="str">
        <f t="shared" si="1544"/>
        <v/>
      </c>
      <c r="FL104" s="197" t="str">
        <f t="shared" si="1545"/>
        <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t="str">
        <f t="shared" si="1455"/>
        <v/>
      </c>
      <c r="FV104" s="196" t="str">
        <f t="shared" si="1547"/>
        <v/>
      </c>
      <c r="FW104" s="197" t="str">
        <f t="shared" si="1548"/>
        <v/>
      </c>
      <c r="FX104" s="198" t="str">
        <f t="shared" si="1549"/>
        <v/>
      </c>
      <c r="FY104" s="197" t="str">
        <f t="shared" si="1550"/>
        <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t="str">
        <f t="shared" si="1457"/>
        <v/>
      </c>
      <c r="GI104" s="196" t="str">
        <f t="shared" si="1552"/>
        <v/>
      </c>
      <c r="GJ104" s="197" t="str">
        <f t="shared" si="1553"/>
        <v/>
      </c>
      <c r="GK104" s="198" t="str">
        <f t="shared" si="1554"/>
        <v/>
      </c>
      <c r="GL104" s="197" t="str">
        <f t="shared" si="1555"/>
        <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t="str">
        <f t="shared" si="1459"/>
        <v/>
      </c>
      <c r="GV104" s="196" t="str">
        <f t="shared" si="1557"/>
        <v/>
      </c>
      <c r="GW104" s="197" t="str">
        <f t="shared" si="1558"/>
        <v/>
      </c>
      <c r="GX104" s="198" t="str">
        <f t="shared" si="1559"/>
        <v/>
      </c>
      <c r="GY104" s="197" t="str">
        <f t="shared" si="1560"/>
        <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t="str">
        <f t="shared" si="1461"/>
        <v/>
      </c>
      <c r="HI104" s="196" t="str">
        <f t="shared" si="1562"/>
        <v/>
      </c>
      <c r="HJ104" s="197" t="str">
        <f t="shared" si="1563"/>
        <v/>
      </c>
      <c r="HK104" s="198" t="str">
        <f t="shared" si="1564"/>
        <v/>
      </c>
      <c r="HL104" s="197" t="str">
        <f t="shared" si="1565"/>
        <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t="str">
        <f t="shared" si="1463"/>
        <v/>
      </c>
      <c r="HV104" s="196" t="str">
        <f t="shared" si="1567"/>
        <v/>
      </c>
      <c r="HW104" s="197" t="str">
        <f t="shared" si="1568"/>
        <v/>
      </c>
      <c r="HX104" s="198" t="str">
        <f t="shared" si="1569"/>
        <v/>
      </c>
      <c r="HY104" s="197" t="str">
        <f t="shared" si="1570"/>
        <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t="str">
        <f t="shared" si="1465"/>
        <v/>
      </c>
      <c r="II104" s="196" t="str">
        <f t="shared" si="1572"/>
        <v/>
      </c>
      <c r="IJ104" s="197" t="str">
        <f t="shared" si="1573"/>
        <v/>
      </c>
      <c r="IK104" s="198" t="str">
        <f t="shared" si="1574"/>
        <v/>
      </c>
      <c r="IL104" s="197" t="str">
        <f t="shared" si="1575"/>
        <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t="str">
        <f t="shared" si="1467"/>
        <v/>
      </c>
      <c r="IV104" s="196" t="str">
        <f t="shared" si="1577"/>
        <v/>
      </c>
      <c r="IW104" s="197" t="str">
        <f t="shared" si="1578"/>
        <v/>
      </c>
      <c r="IX104" s="198" t="str">
        <f t="shared" si="1579"/>
        <v/>
      </c>
      <c r="IY104" s="197" t="str">
        <f t="shared" si="1580"/>
        <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t="str">
        <f t="shared" si="1469"/>
        <v/>
      </c>
      <c r="JI104" s="196" t="str">
        <f t="shared" si="1582"/>
        <v/>
      </c>
      <c r="JJ104" s="197" t="str">
        <f t="shared" si="1583"/>
        <v/>
      </c>
      <c r="JK104" s="198" t="str">
        <f t="shared" si="1584"/>
        <v/>
      </c>
      <c r="JL104" s="197" t="str">
        <f t="shared" si="1585"/>
        <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t="str">
        <f t="shared" si="1471"/>
        <v/>
      </c>
      <c r="JV104" s="196" t="str">
        <f t="shared" si="1587"/>
        <v/>
      </c>
      <c r="JW104" s="197" t="str">
        <f t="shared" si="1588"/>
        <v/>
      </c>
      <c r="JX104" s="198" t="str">
        <f t="shared" si="1589"/>
        <v/>
      </c>
      <c r="JY104" s="197" t="str">
        <f t="shared" si="1590"/>
        <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t="str">
        <f t="shared" si="1473"/>
        <v/>
      </c>
      <c r="KI104" s="196" t="str">
        <f t="shared" si="1592"/>
        <v/>
      </c>
      <c r="KJ104" s="197" t="str">
        <f t="shared" si="1593"/>
        <v/>
      </c>
      <c r="KK104" s="198" t="str">
        <f t="shared" si="1594"/>
        <v/>
      </c>
      <c r="KL104" s="197" t="str">
        <f t="shared" si="1595"/>
        <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t="str">
        <f t="shared" si="1475"/>
        <v/>
      </c>
      <c r="KV104" s="196" t="str">
        <f t="shared" si="1597"/>
        <v/>
      </c>
      <c r="KW104" s="197" t="str">
        <f t="shared" si="1598"/>
        <v/>
      </c>
      <c r="KX104" s="198" t="str">
        <f t="shared" si="1599"/>
        <v/>
      </c>
      <c r="KY104" s="197" t="str">
        <f t="shared" si="1600"/>
        <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t="str">
        <f t="shared" si="1477"/>
        <v/>
      </c>
      <c r="LI104" s="196" t="str">
        <f t="shared" si="1602"/>
        <v/>
      </c>
      <c r="LJ104" s="197" t="str">
        <f t="shared" si="1603"/>
        <v/>
      </c>
      <c r="LK104" s="198" t="str">
        <f t="shared" si="1604"/>
        <v/>
      </c>
      <c r="LL104" s="197" t="str">
        <f t="shared" si="1605"/>
        <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t="str">
        <f t="shared" si="1479"/>
        <v/>
      </c>
      <c r="LV104" s="196" t="str">
        <f t="shared" si="1607"/>
        <v/>
      </c>
      <c r="LW104" s="197" t="str">
        <f t="shared" si="1608"/>
        <v/>
      </c>
      <c r="LX104" s="198" t="str">
        <f t="shared" si="1609"/>
        <v/>
      </c>
      <c r="LY104" s="197" t="str">
        <f t="shared" si="1610"/>
        <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t="str">
        <f t="shared" si="1481"/>
        <v/>
      </c>
    </row>
    <row r="105" spans="1:345">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c r="A106" s="193"/>
      <c r="B106" s="205" t="str">
        <f>Language!$E$215</f>
        <v>Round of 16</v>
      </c>
      <c r="C106" s="211"/>
      <c r="D106" s="211"/>
      <c r="E106" s="208"/>
      <c r="F106" s="212"/>
      <c r="G106" s="213"/>
      <c r="I106" s="205" t="str">
        <f t="shared" si="1404"/>
        <v>Round of 16</v>
      </c>
      <c r="J106" s="207"/>
      <c r="K106" s="207"/>
      <c r="L106" s="208"/>
      <c r="M106" s="236"/>
      <c r="N106" s="237"/>
      <c r="O106" s="209"/>
      <c r="P106" s="220"/>
      <c r="Q106" s="220"/>
      <c r="R106" s="208"/>
      <c r="S106" s="208"/>
      <c r="T106" s="221"/>
      <c r="V106" s="205" t="str">
        <f t="shared" si="1405"/>
        <v>Round of 16</v>
      </c>
      <c r="W106" s="207"/>
      <c r="X106" s="207"/>
      <c r="Y106" s="208"/>
      <c r="Z106" s="236"/>
      <c r="AA106" s="237"/>
      <c r="AB106" s="209"/>
      <c r="AC106" s="220"/>
      <c r="AD106" s="220"/>
      <c r="AE106" s="208"/>
      <c r="AF106" s="208"/>
      <c r="AG106" s="221"/>
      <c r="AI106" s="205" t="str">
        <f t="shared" si="1406"/>
        <v>Round of 16</v>
      </c>
      <c r="AJ106" s="207"/>
      <c r="AK106" s="207"/>
      <c r="AL106" s="208"/>
      <c r="AM106" s="236"/>
      <c r="AN106" s="237"/>
      <c r="AO106" s="209"/>
      <c r="AP106" s="220"/>
      <c r="AQ106" s="220"/>
      <c r="AR106" s="208"/>
      <c r="AS106" s="208"/>
      <c r="AT106" s="221"/>
      <c r="AV106" s="205" t="str">
        <f t="shared" si="1407"/>
        <v>Round of 16</v>
      </c>
      <c r="AW106" s="207"/>
      <c r="AX106" s="207"/>
      <c r="AY106" s="208"/>
      <c r="AZ106" s="236"/>
      <c r="BA106" s="237"/>
      <c r="BB106" s="209"/>
      <c r="BC106" s="220"/>
      <c r="BD106" s="220"/>
      <c r="BE106" s="208"/>
      <c r="BF106" s="208"/>
      <c r="BG106" s="221"/>
      <c r="BI106" s="205" t="str">
        <f t="shared" si="1408"/>
        <v>Round of 16</v>
      </c>
      <c r="BJ106" s="207"/>
      <c r="BK106" s="207"/>
      <c r="BL106" s="208"/>
      <c r="BM106" s="236"/>
      <c r="BN106" s="237"/>
      <c r="BO106" s="209"/>
      <c r="BP106" s="220"/>
      <c r="BQ106" s="220"/>
      <c r="BR106" s="208"/>
      <c r="BS106" s="208"/>
      <c r="BT106" s="221"/>
      <c r="BV106" s="205" t="str">
        <f t="shared" si="1409"/>
        <v>Round of 16</v>
      </c>
      <c r="BW106" s="207"/>
      <c r="BX106" s="207"/>
      <c r="BY106" s="208"/>
      <c r="BZ106" s="236"/>
      <c r="CA106" s="237"/>
      <c r="CB106" s="209"/>
      <c r="CC106" s="220"/>
      <c r="CD106" s="220"/>
      <c r="CE106" s="208"/>
      <c r="CF106" s="208"/>
      <c r="CG106" s="221"/>
      <c r="CI106" s="205" t="str">
        <f t="shared" si="1410"/>
        <v>Round of 16</v>
      </c>
      <c r="CJ106" s="207"/>
      <c r="CK106" s="207"/>
      <c r="CL106" s="208"/>
      <c r="CM106" s="236"/>
      <c r="CN106" s="237"/>
      <c r="CO106" s="209"/>
      <c r="CP106" s="220"/>
      <c r="CQ106" s="220"/>
      <c r="CR106" s="208"/>
      <c r="CS106" s="208"/>
      <c r="CT106" s="221"/>
      <c r="CV106" s="205" t="str">
        <f t="shared" si="1411"/>
        <v>Round of 16</v>
      </c>
      <c r="CW106" s="207"/>
      <c r="CX106" s="207"/>
      <c r="CY106" s="208"/>
      <c r="CZ106" s="236"/>
      <c r="DA106" s="237"/>
      <c r="DB106" s="209"/>
      <c r="DC106" s="220"/>
      <c r="DD106" s="220"/>
      <c r="DE106" s="208"/>
      <c r="DF106" s="208"/>
      <c r="DG106" s="221"/>
      <c r="DI106" s="205" t="str">
        <f t="shared" si="1412"/>
        <v>Round of 16</v>
      </c>
      <c r="DJ106" s="207"/>
      <c r="DK106" s="207"/>
      <c r="DL106" s="208"/>
      <c r="DM106" s="236"/>
      <c r="DN106" s="237"/>
      <c r="DO106" s="209"/>
      <c r="DP106" s="220"/>
      <c r="DQ106" s="220"/>
      <c r="DR106" s="208"/>
      <c r="DS106" s="208"/>
      <c r="DT106" s="221"/>
      <c r="DV106" s="205" t="str">
        <f t="shared" si="1413"/>
        <v>Round of 16</v>
      </c>
      <c r="DW106" s="207"/>
      <c r="DX106" s="207"/>
      <c r="DY106" s="208"/>
      <c r="DZ106" s="236"/>
      <c r="EA106" s="237"/>
      <c r="EB106" s="209"/>
      <c r="EC106" s="220"/>
      <c r="ED106" s="220"/>
      <c r="EE106" s="208"/>
      <c r="EF106" s="208"/>
      <c r="EG106" s="221"/>
      <c r="EI106" s="205" t="str">
        <f t="shared" si="1414"/>
        <v>Round of 16</v>
      </c>
      <c r="EJ106" s="207"/>
      <c r="EK106" s="207"/>
      <c r="EL106" s="208"/>
      <c r="EM106" s="236"/>
      <c r="EN106" s="237"/>
      <c r="EO106" s="209"/>
      <c r="EP106" s="220"/>
      <c r="EQ106" s="220"/>
      <c r="ER106" s="208"/>
      <c r="ES106" s="208"/>
      <c r="ET106" s="221"/>
      <c r="EV106" s="205" t="str">
        <f t="shared" si="1415"/>
        <v>Round of 16</v>
      </c>
      <c r="EW106" s="207"/>
      <c r="EX106" s="207"/>
      <c r="EY106" s="208"/>
      <c r="EZ106" s="236"/>
      <c r="FA106" s="237"/>
      <c r="FB106" s="209"/>
      <c r="FC106" s="220"/>
      <c r="FD106" s="220"/>
      <c r="FE106" s="208"/>
      <c r="FF106" s="208"/>
      <c r="FG106" s="221"/>
      <c r="FI106" s="205" t="str">
        <f t="shared" si="1416"/>
        <v>Round of 16</v>
      </c>
      <c r="FJ106" s="207"/>
      <c r="FK106" s="207"/>
      <c r="FL106" s="208"/>
      <c r="FM106" s="236"/>
      <c r="FN106" s="237"/>
      <c r="FO106" s="209"/>
      <c r="FP106" s="220"/>
      <c r="FQ106" s="220"/>
      <c r="FR106" s="208"/>
      <c r="FS106" s="208"/>
      <c r="FT106" s="221"/>
      <c r="FV106" s="205" t="str">
        <f t="shared" si="1417"/>
        <v>Round of 16</v>
      </c>
      <c r="FW106" s="207"/>
      <c r="FX106" s="207"/>
      <c r="FY106" s="208"/>
      <c r="FZ106" s="236"/>
      <c r="GA106" s="237"/>
      <c r="GB106" s="209"/>
      <c r="GC106" s="220"/>
      <c r="GD106" s="220"/>
      <c r="GE106" s="208"/>
      <c r="GF106" s="208"/>
      <c r="GG106" s="221"/>
      <c r="GI106" s="205" t="str">
        <f t="shared" si="1418"/>
        <v>Round of 16</v>
      </c>
      <c r="GJ106" s="207"/>
      <c r="GK106" s="207"/>
      <c r="GL106" s="208"/>
      <c r="GM106" s="236"/>
      <c r="GN106" s="237"/>
      <c r="GO106" s="209"/>
      <c r="GP106" s="220"/>
      <c r="GQ106" s="220"/>
      <c r="GR106" s="208"/>
      <c r="GS106" s="208"/>
      <c r="GT106" s="221"/>
      <c r="GV106" s="205" t="str">
        <f t="shared" si="1419"/>
        <v>Round of 16</v>
      </c>
      <c r="GW106" s="207"/>
      <c r="GX106" s="207"/>
      <c r="GY106" s="208"/>
      <c r="GZ106" s="236"/>
      <c r="HA106" s="237"/>
      <c r="HB106" s="209"/>
      <c r="HC106" s="220"/>
      <c r="HD106" s="220"/>
      <c r="HE106" s="208"/>
      <c r="HF106" s="208"/>
      <c r="HG106" s="221"/>
      <c r="HI106" s="205" t="str">
        <f t="shared" si="1420"/>
        <v>Round of 16</v>
      </c>
      <c r="HJ106" s="207"/>
      <c r="HK106" s="207"/>
      <c r="HL106" s="208"/>
      <c r="HM106" s="236"/>
      <c r="HN106" s="237"/>
      <c r="HO106" s="209"/>
      <c r="HP106" s="220"/>
      <c r="HQ106" s="220"/>
      <c r="HR106" s="208"/>
      <c r="HS106" s="208"/>
      <c r="HT106" s="221"/>
      <c r="HV106" s="205" t="str">
        <f t="shared" si="1421"/>
        <v>Round of 16</v>
      </c>
      <c r="HW106" s="207"/>
      <c r="HX106" s="207"/>
      <c r="HY106" s="208"/>
      <c r="HZ106" s="236"/>
      <c r="IA106" s="237"/>
      <c r="IB106" s="209"/>
      <c r="IC106" s="220"/>
      <c r="ID106" s="220"/>
      <c r="IE106" s="208"/>
      <c r="IF106" s="208"/>
      <c r="IG106" s="221"/>
      <c r="II106" s="205" t="str">
        <f t="shared" si="1422"/>
        <v>Round of 16</v>
      </c>
      <c r="IJ106" s="207"/>
      <c r="IK106" s="207"/>
      <c r="IL106" s="208"/>
      <c r="IM106" s="236"/>
      <c r="IN106" s="237"/>
      <c r="IO106" s="209"/>
      <c r="IP106" s="220"/>
      <c r="IQ106" s="220"/>
      <c r="IR106" s="208"/>
      <c r="IS106" s="208"/>
      <c r="IT106" s="221"/>
      <c r="IV106" s="205" t="str">
        <f t="shared" si="1423"/>
        <v>Round of 16</v>
      </c>
      <c r="IW106" s="207"/>
      <c r="IX106" s="207"/>
      <c r="IY106" s="208"/>
      <c r="IZ106" s="236"/>
      <c r="JA106" s="237"/>
      <c r="JB106" s="209"/>
      <c r="JC106" s="220"/>
      <c r="JD106" s="220"/>
      <c r="JE106" s="208"/>
      <c r="JF106" s="208"/>
      <c r="JG106" s="221"/>
      <c r="JI106" s="205" t="str">
        <f t="shared" si="1424"/>
        <v>Round of 16</v>
      </c>
      <c r="JJ106" s="207"/>
      <c r="JK106" s="207"/>
      <c r="JL106" s="208"/>
      <c r="JM106" s="236"/>
      <c r="JN106" s="237"/>
      <c r="JO106" s="209"/>
      <c r="JP106" s="220"/>
      <c r="JQ106" s="220"/>
      <c r="JR106" s="208"/>
      <c r="JS106" s="208"/>
      <c r="JT106" s="221"/>
      <c r="JV106" s="205" t="str">
        <f t="shared" si="1425"/>
        <v>Round of 16</v>
      </c>
      <c r="JW106" s="207"/>
      <c r="JX106" s="207"/>
      <c r="JY106" s="208"/>
      <c r="JZ106" s="236"/>
      <c r="KA106" s="237"/>
      <c r="KB106" s="209"/>
      <c r="KC106" s="220"/>
      <c r="KD106" s="220"/>
      <c r="KE106" s="208"/>
      <c r="KF106" s="208"/>
      <c r="KG106" s="221"/>
      <c r="KI106" s="205" t="str">
        <f t="shared" si="1426"/>
        <v>Round of 16</v>
      </c>
      <c r="KJ106" s="207"/>
      <c r="KK106" s="207"/>
      <c r="KL106" s="208"/>
      <c r="KM106" s="236"/>
      <c r="KN106" s="237"/>
      <c r="KO106" s="209"/>
      <c r="KP106" s="220"/>
      <c r="KQ106" s="220"/>
      <c r="KR106" s="208"/>
      <c r="KS106" s="208"/>
      <c r="KT106" s="221"/>
      <c r="KV106" s="205" t="str">
        <f t="shared" si="1427"/>
        <v>Round of 16</v>
      </c>
      <c r="KW106" s="207"/>
      <c r="KX106" s="207"/>
      <c r="KY106" s="208"/>
      <c r="KZ106" s="236"/>
      <c r="LA106" s="237"/>
      <c r="LB106" s="209"/>
      <c r="LC106" s="220"/>
      <c r="LD106" s="220"/>
      <c r="LE106" s="208"/>
      <c r="LF106" s="208"/>
      <c r="LG106" s="221"/>
      <c r="LI106" s="205" t="str">
        <f t="shared" si="1428"/>
        <v>Round of 16</v>
      </c>
      <c r="LJ106" s="207"/>
      <c r="LK106" s="207"/>
      <c r="LL106" s="208"/>
      <c r="LM106" s="236"/>
      <c r="LN106" s="237"/>
      <c r="LO106" s="209"/>
      <c r="LP106" s="220"/>
      <c r="LQ106" s="220"/>
      <c r="LR106" s="208"/>
      <c r="LS106" s="208"/>
      <c r="LT106" s="221"/>
      <c r="LV106" s="205" t="str">
        <f t="shared" si="1429"/>
        <v>Round of 16</v>
      </c>
      <c r="LW106" s="207"/>
      <c r="LX106" s="207"/>
      <c r="LY106" s="208"/>
      <c r="LZ106" s="236"/>
      <c r="MA106" s="237"/>
      <c r="MB106" s="209"/>
      <c r="MC106" s="220"/>
      <c r="MD106" s="220"/>
      <c r="ME106" s="208"/>
      <c r="MF106" s="208"/>
      <c r="MG106" s="221"/>
    </row>
    <row r="107" spans="1:345" s="22" customFormat="1">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c r="A115" s="193"/>
      <c r="B115" s="205" t="str">
        <f>Language!$E$216</f>
        <v>Quarter final</v>
      </c>
      <c r="C115" s="211"/>
      <c r="D115" s="211"/>
      <c r="E115" s="208"/>
      <c r="F115" s="212"/>
      <c r="G115" s="213"/>
      <c r="I115" s="205" t="str">
        <f>$B115</f>
        <v>Quarter final</v>
      </c>
      <c r="J115" s="207"/>
      <c r="K115" s="207"/>
      <c r="L115" s="208"/>
      <c r="M115" s="236"/>
      <c r="N115" s="237"/>
      <c r="O115" s="209"/>
      <c r="P115" s="209"/>
      <c r="Q115" s="220"/>
      <c r="R115" s="208"/>
      <c r="S115" s="208"/>
      <c r="T115" s="221"/>
      <c r="V115" s="205" t="str">
        <f>$B115</f>
        <v>Quarter final</v>
      </c>
      <c r="W115" s="207"/>
      <c r="X115" s="207"/>
      <c r="Y115" s="208"/>
      <c r="Z115" s="236"/>
      <c r="AA115" s="237"/>
      <c r="AB115" s="209"/>
      <c r="AC115" s="209"/>
      <c r="AD115" s="220"/>
      <c r="AE115" s="208"/>
      <c r="AF115" s="208"/>
      <c r="AG115" s="221"/>
      <c r="AI115" s="205" t="str">
        <f>$B115</f>
        <v>Quarter final</v>
      </c>
      <c r="AJ115" s="207"/>
      <c r="AK115" s="207"/>
      <c r="AL115" s="208"/>
      <c r="AM115" s="236"/>
      <c r="AN115" s="237"/>
      <c r="AO115" s="209"/>
      <c r="AP115" s="209"/>
      <c r="AQ115" s="220"/>
      <c r="AR115" s="208"/>
      <c r="AS115" s="208"/>
      <c r="AT115" s="221"/>
      <c r="AV115" s="205" t="str">
        <f>$B115</f>
        <v>Quarter final</v>
      </c>
      <c r="AW115" s="207"/>
      <c r="AX115" s="207"/>
      <c r="AY115" s="208"/>
      <c r="AZ115" s="236"/>
      <c r="BA115" s="237"/>
      <c r="BB115" s="209"/>
      <c r="BC115" s="209"/>
      <c r="BD115" s="220"/>
      <c r="BE115" s="208"/>
      <c r="BF115" s="208"/>
      <c r="BG115" s="221"/>
      <c r="BI115" s="205" t="str">
        <f>$B115</f>
        <v>Quarter final</v>
      </c>
      <c r="BJ115" s="207"/>
      <c r="BK115" s="207"/>
      <c r="BL115" s="208"/>
      <c r="BM115" s="236"/>
      <c r="BN115" s="237"/>
      <c r="BO115" s="209"/>
      <c r="BP115" s="209"/>
      <c r="BQ115" s="220"/>
      <c r="BR115" s="208"/>
      <c r="BS115" s="208"/>
      <c r="BT115" s="221"/>
      <c r="BV115" s="205" t="str">
        <f>$B115</f>
        <v>Quarter final</v>
      </c>
      <c r="BW115" s="207"/>
      <c r="BX115" s="207"/>
      <c r="BY115" s="208"/>
      <c r="BZ115" s="236"/>
      <c r="CA115" s="237"/>
      <c r="CB115" s="209"/>
      <c r="CC115" s="209"/>
      <c r="CD115" s="220"/>
      <c r="CE115" s="208"/>
      <c r="CF115" s="208"/>
      <c r="CG115" s="221"/>
      <c r="CI115" s="205" t="str">
        <f>$B115</f>
        <v>Quarter final</v>
      </c>
      <c r="CJ115" s="207"/>
      <c r="CK115" s="207"/>
      <c r="CL115" s="208"/>
      <c r="CM115" s="236"/>
      <c r="CN115" s="237"/>
      <c r="CO115" s="209"/>
      <c r="CP115" s="209"/>
      <c r="CQ115" s="220"/>
      <c r="CR115" s="208"/>
      <c r="CS115" s="208"/>
      <c r="CT115" s="221"/>
      <c r="CV115" s="205" t="str">
        <f>$B115</f>
        <v>Quarter final</v>
      </c>
      <c r="CW115" s="207"/>
      <c r="CX115" s="207"/>
      <c r="CY115" s="208"/>
      <c r="CZ115" s="236"/>
      <c r="DA115" s="237"/>
      <c r="DB115" s="209"/>
      <c r="DC115" s="209"/>
      <c r="DD115" s="220"/>
      <c r="DE115" s="208"/>
      <c r="DF115" s="208"/>
      <c r="DG115" s="221"/>
      <c r="DI115" s="205" t="str">
        <f>$B115</f>
        <v>Quarter final</v>
      </c>
      <c r="DJ115" s="207"/>
      <c r="DK115" s="207"/>
      <c r="DL115" s="208"/>
      <c r="DM115" s="236"/>
      <c r="DN115" s="237"/>
      <c r="DO115" s="209"/>
      <c r="DP115" s="209"/>
      <c r="DQ115" s="220"/>
      <c r="DR115" s="208"/>
      <c r="DS115" s="208"/>
      <c r="DT115" s="221"/>
      <c r="DV115" s="205" t="str">
        <f>$B115</f>
        <v>Quarter final</v>
      </c>
      <c r="DW115" s="207"/>
      <c r="DX115" s="207"/>
      <c r="DY115" s="208"/>
      <c r="DZ115" s="236"/>
      <c r="EA115" s="237"/>
      <c r="EB115" s="209"/>
      <c r="EC115" s="209"/>
      <c r="ED115" s="220"/>
      <c r="EE115" s="208"/>
      <c r="EF115" s="208"/>
      <c r="EG115" s="221"/>
      <c r="EI115" s="205" t="str">
        <f>$B115</f>
        <v>Quarter final</v>
      </c>
      <c r="EJ115" s="207"/>
      <c r="EK115" s="207"/>
      <c r="EL115" s="208"/>
      <c r="EM115" s="236"/>
      <c r="EN115" s="237"/>
      <c r="EO115" s="209"/>
      <c r="EP115" s="209"/>
      <c r="EQ115" s="220"/>
      <c r="ER115" s="208"/>
      <c r="ES115" s="208"/>
      <c r="ET115" s="221"/>
      <c r="EV115" s="205" t="str">
        <f>$B115</f>
        <v>Quarter final</v>
      </c>
      <c r="EW115" s="207"/>
      <c r="EX115" s="207"/>
      <c r="EY115" s="208"/>
      <c r="EZ115" s="236"/>
      <c r="FA115" s="237"/>
      <c r="FB115" s="209"/>
      <c r="FC115" s="209"/>
      <c r="FD115" s="220"/>
      <c r="FE115" s="208"/>
      <c r="FF115" s="208"/>
      <c r="FG115" s="221"/>
      <c r="FI115" s="205" t="str">
        <f>$B115</f>
        <v>Quarter final</v>
      </c>
      <c r="FJ115" s="207"/>
      <c r="FK115" s="207"/>
      <c r="FL115" s="208"/>
      <c r="FM115" s="236"/>
      <c r="FN115" s="237"/>
      <c r="FO115" s="209"/>
      <c r="FP115" s="209"/>
      <c r="FQ115" s="220"/>
      <c r="FR115" s="208"/>
      <c r="FS115" s="208"/>
      <c r="FT115" s="221"/>
      <c r="FV115" s="205" t="str">
        <f>$B115</f>
        <v>Quarter final</v>
      </c>
      <c r="FW115" s="207"/>
      <c r="FX115" s="207"/>
      <c r="FY115" s="208"/>
      <c r="FZ115" s="236"/>
      <c r="GA115" s="237"/>
      <c r="GB115" s="209"/>
      <c r="GC115" s="209"/>
      <c r="GD115" s="220"/>
      <c r="GE115" s="208"/>
      <c r="GF115" s="208"/>
      <c r="GG115" s="221"/>
      <c r="GI115" s="205" t="str">
        <f>$B115</f>
        <v>Quarter final</v>
      </c>
      <c r="GJ115" s="207"/>
      <c r="GK115" s="207"/>
      <c r="GL115" s="208"/>
      <c r="GM115" s="236"/>
      <c r="GN115" s="237"/>
      <c r="GO115" s="209"/>
      <c r="GP115" s="209"/>
      <c r="GQ115" s="220"/>
      <c r="GR115" s="208"/>
      <c r="GS115" s="208"/>
      <c r="GT115" s="221"/>
      <c r="GV115" s="205" t="str">
        <f>$B115</f>
        <v>Quarter final</v>
      </c>
      <c r="GW115" s="207"/>
      <c r="GX115" s="207"/>
      <c r="GY115" s="208"/>
      <c r="GZ115" s="236"/>
      <c r="HA115" s="237"/>
      <c r="HB115" s="209"/>
      <c r="HC115" s="209"/>
      <c r="HD115" s="220"/>
      <c r="HE115" s="208"/>
      <c r="HF115" s="208"/>
      <c r="HG115" s="221"/>
      <c r="HI115" s="205" t="str">
        <f>$B115</f>
        <v>Quarter final</v>
      </c>
      <c r="HJ115" s="207"/>
      <c r="HK115" s="207"/>
      <c r="HL115" s="208"/>
      <c r="HM115" s="236"/>
      <c r="HN115" s="237"/>
      <c r="HO115" s="209"/>
      <c r="HP115" s="209"/>
      <c r="HQ115" s="220"/>
      <c r="HR115" s="208"/>
      <c r="HS115" s="208"/>
      <c r="HT115" s="221"/>
      <c r="HV115" s="205" t="str">
        <f>$B115</f>
        <v>Quarter final</v>
      </c>
      <c r="HW115" s="207"/>
      <c r="HX115" s="207"/>
      <c r="HY115" s="208"/>
      <c r="HZ115" s="236"/>
      <c r="IA115" s="237"/>
      <c r="IB115" s="209"/>
      <c r="IC115" s="209"/>
      <c r="ID115" s="220"/>
      <c r="IE115" s="208"/>
      <c r="IF115" s="208"/>
      <c r="IG115" s="221"/>
      <c r="II115" s="205" t="str">
        <f>$B115</f>
        <v>Quarter final</v>
      </c>
      <c r="IJ115" s="207"/>
      <c r="IK115" s="207"/>
      <c r="IL115" s="208"/>
      <c r="IM115" s="236"/>
      <c r="IN115" s="237"/>
      <c r="IO115" s="209"/>
      <c r="IP115" s="209"/>
      <c r="IQ115" s="220"/>
      <c r="IR115" s="208"/>
      <c r="IS115" s="208"/>
      <c r="IT115" s="221"/>
      <c r="IV115" s="205" t="str">
        <f>$B115</f>
        <v>Quarter final</v>
      </c>
      <c r="IW115" s="207"/>
      <c r="IX115" s="207"/>
      <c r="IY115" s="208"/>
      <c r="IZ115" s="236"/>
      <c r="JA115" s="237"/>
      <c r="JB115" s="209"/>
      <c r="JC115" s="209"/>
      <c r="JD115" s="220"/>
      <c r="JE115" s="208"/>
      <c r="JF115" s="208"/>
      <c r="JG115" s="221"/>
      <c r="JI115" s="205" t="str">
        <f>$B115</f>
        <v>Quarter final</v>
      </c>
      <c r="JJ115" s="207"/>
      <c r="JK115" s="207"/>
      <c r="JL115" s="208"/>
      <c r="JM115" s="236"/>
      <c r="JN115" s="237"/>
      <c r="JO115" s="209"/>
      <c r="JP115" s="209"/>
      <c r="JQ115" s="220"/>
      <c r="JR115" s="208"/>
      <c r="JS115" s="208"/>
      <c r="JT115" s="221"/>
      <c r="JV115" s="205" t="str">
        <f>$B115</f>
        <v>Quarter final</v>
      </c>
      <c r="JW115" s="207"/>
      <c r="JX115" s="207"/>
      <c r="JY115" s="208"/>
      <c r="JZ115" s="236"/>
      <c r="KA115" s="237"/>
      <c r="KB115" s="209"/>
      <c r="KC115" s="209"/>
      <c r="KD115" s="220"/>
      <c r="KE115" s="208"/>
      <c r="KF115" s="208"/>
      <c r="KG115" s="221"/>
      <c r="KI115" s="205" t="str">
        <f>$B115</f>
        <v>Quarter final</v>
      </c>
      <c r="KJ115" s="207"/>
      <c r="KK115" s="207"/>
      <c r="KL115" s="208"/>
      <c r="KM115" s="236"/>
      <c r="KN115" s="237"/>
      <c r="KO115" s="209"/>
      <c r="KP115" s="209"/>
      <c r="KQ115" s="220"/>
      <c r="KR115" s="208"/>
      <c r="KS115" s="208"/>
      <c r="KT115" s="221"/>
      <c r="KV115" s="205" t="str">
        <f>$B115</f>
        <v>Quarter final</v>
      </c>
      <c r="KW115" s="207"/>
      <c r="KX115" s="207"/>
      <c r="KY115" s="208"/>
      <c r="KZ115" s="236"/>
      <c r="LA115" s="237"/>
      <c r="LB115" s="209"/>
      <c r="LC115" s="209"/>
      <c r="LD115" s="220"/>
      <c r="LE115" s="208"/>
      <c r="LF115" s="208"/>
      <c r="LG115" s="221"/>
      <c r="LI115" s="205" t="str">
        <f>$B115</f>
        <v>Quarter final</v>
      </c>
      <c r="LJ115" s="207"/>
      <c r="LK115" s="207"/>
      <c r="LL115" s="208"/>
      <c r="LM115" s="236"/>
      <c r="LN115" s="237"/>
      <c r="LO115" s="209"/>
      <c r="LP115" s="209"/>
      <c r="LQ115" s="220"/>
      <c r="LR115" s="208"/>
      <c r="LS115" s="208"/>
      <c r="LT115" s="221"/>
      <c r="LV115" s="205" t="str">
        <f>$B115</f>
        <v>Quarter final</v>
      </c>
      <c r="LW115" s="207"/>
      <c r="LX115" s="207"/>
      <c r="LY115" s="208"/>
      <c r="LZ115" s="236"/>
      <c r="MA115" s="237"/>
      <c r="MB115" s="209"/>
      <c r="MC115" s="209"/>
      <c r="MD115" s="220"/>
      <c r="ME115" s="208"/>
      <c r="MF115" s="208"/>
      <c r="MG115" s="221"/>
    </row>
    <row r="116" spans="1:345" s="22" customFormat="1">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c r="B120" s="205" t="str">
        <f>Language!$E$217</f>
        <v>Semi-Final</v>
      </c>
      <c r="C120" s="206"/>
      <c r="D120" s="211"/>
      <c r="E120" s="208"/>
      <c r="F120" s="212"/>
      <c r="G120" s="213"/>
      <c r="I120" s="205" t="str">
        <f>$B120</f>
        <v>Semi-Final</v>
      </c>
      <c r="J120" s="207"/>
      <c r="K120" s="207"/>
      <c r="L120" s="208"/>
      <c r="M120" s="236"/>
      <c r="N120" s="237"/>
      <c r="O120" s="209"/>
      <c r="P120" s="209"/>
      <c r="Q120" s="220"/>
      <c r="R120" s="208"/>
      <c r="S120" s="208"/>
      <c r="T120" s="221"/>
      <c r="V120" s="205" t="str">
        <f>$B120</f>
        <v>Semi-Final</v>
      </c>
      <c r="W120" s="207"/>
      <c r="X120" s="207"/>
      <c r="Y120" s="208"/>
      <c r="Z120" s="236"/>
      <c r="AA120" s="237"/>
      <c r="AB120" s="209"/>
      <c r="AC120" s="209"/>
      <c r="AD120" s="220"/>
      <c r="AE120" s="208"/>
      <c r="AF120" s="208"/>
      <c r="AG120" s="221"/>
      <c r="AI120" s="205" t="str">
        <f>$B120</f>
        <v>Semi-Final</v>
      </c>
      <c r="AJ120" s="207"/>
      <c r="AK120" s="207"/>
      <c r="AL120" s="208"/>
      <c r="AM120" s="236"/>
      <c r="AN120" s="237"/>
      <c r="AO120" s="209"/>
      <c r="AP120" s="209"/>
      <c r="AQ120" s="220"/>
      <c r="AR120" s="208"/>
      <c r="AS120" s="208"/>
      <c r="AT120" s="221"/>
      <c r="AV120" s="205" t="str">
        <f>$B120</f>
        <v>Semi-Final</v>
      </c>
      <c r="AW120" s="207"/>
      <c r="AX120" s="207"/>
      <c r="AY120" s="208"/>
      <c r="AZ120" s="236"/>
      <c r="BA120" s="237"/>
      <c r="BB120" s="209"/>
      <c r="BC120" s="209"/>
      <c r="BD120" s="220"/>
      <c r="BE120" s="208"/>
      <c r="BF120" s="208"/>
      <c r="BG120" s="221"/>
      <c r="BI120" s="205" t="str">
        <f>$B120</f>
        <v>Semi-Final</v>
      </c>
      <c r="BJ120" s="207"/>
      <c r="BK120" s="207"/>
      <c r="BL120" s="208"/>
      <c r="BM120" s="236"/>
      <c r="BN120" s="237"/>
      <c r="BO120" s="209"/>
      <c r="BP120" s="209"/>
      <c r="BQ120" s="220"/>
      <c r="BR120" s="208"/>
      <c r="BS120" s="208"/>
      <c r="BT120" s="221"/>
      <c r="BV120" s="205" t="str">
        <f>$B120</f>
        <v>Semi-Final</v>
      </c>
      <c r="BW120" s="207"/>
      <c r="BX120" s="207"/>
      <c r="BY120" s="208"/>
      <c r="BZ120" s="236"/>
      <c r="CA120" s="237"/>
      <c r="CB120" s="209"/>
      <c r="CC120" s="209"/>
      <c r="CD120" s="220"/>
      <c r="CE120" s="208"/>
      <c r="CF120" s="208"/>
      <c r="CG120" s="221"/>
      <c r="CI120" s="205" t="str">
        <f>$B120</f>
        <v>Semi-Final</v>
      </c>
      <c r="CJ120" s="207"/>
      <c r="CK120" s="207"/>
      <c r="CL120" s="208"/>
      <c r="CM120" s="236"/>
      <c r="CN120" s="237"/>
      <c r="CO120" s="209"/>
      <c r="CP120" s="209"/>
      <c r="CQ120" s="220"/>
      <c r="CR120" s="208"/>
      <c r="CS120" s="208"/>
      <c r="CT120" s="221"/>
      <c r="CV120" s="205" t="str">
        <f>$B120</f>
        <v>Semi-Final</v>
      </c>
      <c r="CW120" s="207"/>
      <c r="CX120" s="207"/>
      <c r="CY120" s="208"/>
      <c r="CZ120" s="236"/>
      <c r="DA120" s="237"/>
      <c r="DB120" s="209"/>
      <c r="DC120" s="209"/>
      <c r="DD120" s="220"/>
      <c r="DE120" s="208"/>
      <c r="DF120" s="208"/>
      <c r="DG120" s="221"/>
      <c r="DI120" s="205" t="str">
        <f>$B120</f>
        <v>Semi-Final</v>
      </c>
      <c r="DJ120" s="207"/>
      <c r="DK120" s="207"/>
      <c r="DL120" s="208"/>
      <c r="DM120" s="236"/>
      <c r="DN120" s="237"/>
      <c r="DO120" s="209"/>
      <c r="DP120" s="209"/>
      <c r="DQ120" s="220"/>
      <c r="DR120" s="208"/>
      <c r="DS120" s="208"/>
      <c r="DT120" s="221"/>
      <c r="DV120" s="205" t="str">
        <f>$B120</f>
        <v>Semi-Final</v>
      </c>
      <c r="DW120" s="207"/>
      <c r="DX120" s="207"/>
      <c r="DY120" s="208"/>
      <c r="DZ120" s="236"/>
      <c r="EA120" s="237"/>
      <c r="EB120" s="209"/>
      <c r="EC120" s="209"/>
      <c r="ED120" s="220"/>
      <c r="EE120" s="208"/>
      <c r="EF120" s="208"/>
      <c r="EG120" s="221"/>
      <c r="EI120" s="205" t="str">
        <f>$B120</f>
        <v>Semi-Final</v>
      </c>
      <c r="EJ120" s="207"/>
      <c r="EK120" s="207"/>
      <c r="EL120" s="208"/>
      <c r="EM120" s="236"/>
      <c r="EN120" s="237"/>
      <c r="EO120" s="209"/>
      <c r="EP120" s="209"/>
      <c r="EQ120" s="220"/>
      <c r="ER120" s="208"/>
      <c r="ES120" s="208"/>
      <c r="ET120" s="221"/>
      <c r="EV120" s="205" t="str">
        <f>$B120</f>
        <v>Semi-Final</v>
      </c>
      <c r="EW120" s="207"/>
      <c r="EX120" s="207"/>
      <c r="EY120" s="208"/>
      <c r="EZ120" s="236"/>
      <c r="FA120" s="237"/>
      <c r="FB120" s="209"/>
      <c r="FC120" s="209"/>
      <c r="FD120" s="220"/>
      <c r="FE120" s="208"/>
      <c r="FF120" s="208"/>
      <c r="FG120" s="221"/>
      <c r="FI120" s="205" t="str">
        <f>$B120</f>
        <v>Semi-Final</v>
      </c>
      <c r="FJ120" s="207"/>
      <c r="FK120" s="207"/>
      <c r="FL120" s="208"/>
      <c r="FM120" s="236"/>
      <c r="FN120" s="237"/>
      <c r="FO120" s="209"/>
      <c r="FP120" s="209"/>
      <c r="FQ120" s="220"/>
      <c r="FR120" s="208"/>
      <c r="FS120" s="208"/>
      <c r="FT120" s="221"/>
      <c r="FV120" s="205" t="str">
        <f>$B120</f>
        <v>Semi-Final</v>
      </c>
      <c r="FW120" s="207"/>
      <c r="FX120" s="207"/>
      <c r="FY120" s="208"/>
      <c r="FZ120" s="236"/>
      <c r="GA120" s="237"/>
      <c r="GB120" s="209"/>
      <c r="GC120" s="209"/>
      <c r="GD120" s="220"/>
      <c r="GE120" s="208"/>
      <c r="GF120" s="208"/>
      <c r="GG120" s="221"/>
      <c r="GI120" s="205" t="str">
        <f>$B120</f>
        <v>Semi-Final</v>
      </c>
      <c r="GJ120" s="207"/>
      <c r="GK120" s="207"/>
      <c r="GL120" s="208"/>
      <c r="GM120" s="236"/>
      <c r="GN120" s="237"/>
      <c r="GO120" s="209"/>
      <c r="GP120" s="209"/>
      <c r="GQ120" s="220"/>
      <c r="GR120" s="208"/>
      <c r="GS120" s="208"/>
      <c r="GT120" s="221"/>
      <c r="GV120" s="205" t="str">
        <f>$B120</f>
        <v>Semi-Final</v>
      </c>
      <c r="GW120" s="207"/>
      <c r="GX120" s="207"/>
      <c r="GY120" s="208"/>
      <c r="GZ120" s="236"/>
      <c r="HA120" s="237"/>
      <c r="HB120" s="209"/>
      <c r="HC120" s="209"/>
      <c r="HD120" s="220"/>
      <c r="HE120" s="208"/>
      <c r="HF120" s="208"/>
      <c r="HG120" s="221"/>
      <c r="HI120" s="205" t="str">
        <f>$B120</f>
        <v>Semi-Final</v>
      </c>
      <c r="HJ120" s="207"/>
      <c r="HK120" s="207"/>
      <c r="HL120" s="208"/>
      <c r="HM120" s="236"/>
      <c r="HN120" s="237"/>
      <c r="HO120" s="209"/>
      <c r="HP120" s="209"/>
      <c r="HQ120" s="220"/>
      <c r="HR120" s="208"/>
      <c r="HS120" s="208"/>
      <c r="HT120" s="221"/>
      <c r="HV120" s="205" t="str">
        <f>$B120</f>
        <v>Semi-Final</v>
      </c>
      <c r="HW120" s="207"/>
      <c r="HX120" s="207"/>
      <c r="HY120" s="208"/>
      <c r="HZ120" s="236"/>
      <c r="IA120" s="237"/>
      <c r="IB120" s="209"/>
      <c r="IC120" s="209"/>
      <c r="ID120" s="220"/>
      <c r="IE120" s="208"/>
      <c r="IF120" s="208"/>
      <c r="IG120" s="221"/>
      <c r="II120" s="205" t="str">
        <f>$B120</f>
        <v>Semi-Final</v>
      </c>
      <c r="IJ120" s="207"/>
      <c r="IK120" s="207"/>
      <c r="IL120" s="208"/>
      <c r="IM120" s="236"/>
      <c r="IN120" s="237"/>
      <c r="IO120" s="209"/>
      <c r="IP120" s="209"/>
      <c r="IQ120" s="220"/>
      <c r="IR120" s="208"/>
      <c r="IS120" s="208"/>
      <c r="IT120" s="221"/>
      <c r="IV120" s="205" t="str">
        <f>$B120</f>
        <v>Semi-Final</v>
      </c>
      <c r="IW120" s="207"/>
      <c r="IX120" s="207"/>
      <c r="IY120" s="208"/>
      <c r="IZ120" s="236"/>
      <c r="JA120" s="237"/>
      <c r="JB120" s="209"/>
      <c r="JC120" s="209"/>
      <c r="JD120" s="220"/>
      <c r="JE120" s="208"/>
      <c r="JF120" s="208"/>
      <c r="JG120" s="221"/>
      <c r="JI120" s="205" t="str">
        <f>$B120</f>
        <v>Semi-Final</v>
      </c>
      <c r="JJ120" s="207"/>
      <c r="JK120" s="207"/>
      <c r="JL120" s="208"/>
      <c r="JM120" s="236"/>
      <c r="JN120" s="237"/>
      <c r="JO120" s="209"/>
      <c r="JP120" s="209"/>
      <c r="JQ120" s="220"/>
      <c r="JR120" s="208"/>
      <c r="JS120" s="208"/>
      <c r="JT120" s="221"/>
      <c r="JV120" s="205" t="str">
        <f>$B120</f>
        <v>Semi-Final</v>
      </c>
      <c r="JW120" s="207"/>
      <c r="JX120" s="207"/>
      <c r="JY120" s="208"/>
      <c r="JZ120" s="236"/>
      <c r="KA120" s="237"/>
      <c r="KB120" s="209"/>
      <c r="KC120" s="209"/>
      <c r="KD120" s="220"/>
      <c r="KE120" s="208"/>
      <c r="KF120" s="208"/>
      <c r="KG120" s="221"/>
      <c r="KI120" s="205" t="str">
        <f>$B120</f>
        <v>Semi-Final</v>
      </c>
      <c r="KJ120" s="207"/>
      <c r="KK120" s="207"/>
      <c r="KL120" s="208"/>
      <c r="KM120" s="236"/>
      <c r="KN120" s="237"/>
      <c r="KO120" s="209"/>
      <c r="KP120" s="209"/>
      <c r="KQ120" s="220"/>
      <c r="KR120" s="208"/>
      <c r="KS120" s="208"/>
      <c r="KT120" s="221"/>
      <c r="KV120" s="205" t="str">
        <f>$B120</f>
        <v>Semi-Final</v>
      </c>
      <c r="KW120" s="207"/>
      <c r="KX120" s="207"/>
      <c r="KY120" s="208"/>
      <c r="KZ120" s="236"/>
      <c r="LA120" s="237"/>
      <c r="LB120" s="209"/>
      <c r="LC120" s="209"/>
      <c r="LD120" s="220"/>
      <c r="LE120" s="208"/>
      <c r="LF120" s="208"/>
      <c r="LG120" s="221"/>
      <c r="LI120" s="205" t="str">
        <f>$B120</f>
        <v>Semi-Final</v>
      </c>
      <c r="LJ120" s="207"/>
      <c r="LK120" s="207"/>
      <c r="LL120" s="208"/>
      <c r="LM120" s="236"/>
      <c r="LN120" s="237"/>
      <c r="LO120" s="209"/>
      <c r="LP120" s="209"/>
      <c r="LQ120" s="220"/>
      <c r="LR120" s="208"/>
      <c r="LS120" s="208"/>
      <c r="LT120" s="221"/>
      <c r="LV120" s="205" t="str">
        <f>$B120</f>
        <v>Semi-Final</v>
      </c>
      <c r="LW120" s="207"/>
      <c r="LX120" s="207"/>
      <c r="LY120" s="208"/>
      <c r="LZ120" s="236"/>
      <c r="MA120" s="237"/>
      <c r="MB120" s="209"/>
      <c r="MC120" s="209"/>
      <c r="MD120" s="220"/>
      <c r="ME120" s="208"/>
      <c r="MF120" s="208"/>
      <c r="MG120" s="221"/>
    </row>
    <row r="121" spans="1:345">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c r="B123" s="205" t="str">
        <f>Language!$E$218</f>
        <v>Third place</v>
      </c>
      <c r="C123" s="206"/>
      <c r="D123" s="211"/>
      <c r="E123" s="208"/>
      <c r="F123" s="212"/>
      <c r="G123" s="213"/>
      <c r="I123" s="205" t="str">
        <f>$B123</f>
        <v>Third place</v>
      </c>
      <c r="J123" s="207"/>
      <c r="K123" s="207"/>
      <c r="L123" s="208"/>
      <c r="M123" s="236"/>
      <c r="N123" s="237"/>
      <c r="O123" s="209"/>
      <c r="P123" s="209"/>
      <c r="Q123" s="220"/>
      <c r="R123" s="208"/>
      <c r="S123" s="208"/>
      <c r="T123" s="221"/>
      <c r="V123" s="205" t="str">
        <f>$B123</f>
        <v>Third place</v>
      </c>
      <c r="W123" s="207"/>
      <c r="X123" s="207"/>
      <c r="Y123" s="208"/>
      <c r="Z123" s="236"/>
      <c r="AA123" s="237"/>
      <c r="AB123" s="209"/>
      <c r="AC123" s="209"/>
      <c r="AD123" s="220"/>
      <c r="AE123" s="208"/>
      <c r="AF123" s="208"/>
      <c r="AG123" s="221"/>
      <c r="AI123" s="205" t="str">
        <f>$B123</f>
        <v>Third place</v>
      </c>
      <c r="AJ123" s="207"/>
      <c r="AK123" s="207"/>
      <c r="AL123" s="208"/>
      <c r="AM123" s="236"/>
      <c r="AN123" s="237"/>
      <c r="AO123" s="209"/>
      <c r="AP123" s="209"/>
      <c r="AQ123" s="220"/>
      <c r="AR123" s="208"/>
      <c r="AS123" s="208"/>
      <c r="AT123" s="221"/>
      <c r="AV123" s="205" t="str">
        <f>$B123</f>
        <v>Third place</v>
      </c>
      <c r="AW123" s="207"/>
      <c r="AX123" s="207"/>
      <c r="AY123" s="208"/>
      <c r="AZ123" s="236"/>
      <c r="BA123" s="237"/>
      <c r="BB123" s="209"/>
      <c r="BC123" s="209"/>
      <c r="BD123" s="220"/>
      <c r="BE123" s="208"/>
      <c r="BF123" s="208"/>
      <c r="BG123" s="221"/>
      <c r="BI123" s="205" t="str">
        <f>$B123</f>
        <v>Third place</v>
      </c>
      <c r="BJ123" s="207"/>
      <c r="BK123" s="207"/>
      <c r="BL123" s="208"/>
      <c r="BM123" s="236"/>
      <c r="BN123" s="237"/>
      <c r="BO123" s="209"/>
      <c r="BP123" s="209"/>
      <c r="BQ123" s="220"/>
      <c r="BR123" s="208"/>
      <c r="BS123" s="208"/>
      <c r="BT123" s="221"/>
      <c r="BV123" s="205" t="str">
        <f>$B123</f>
        <v>Third place</v>
      </c>
      <c r="BW123" s="207"/>
      <c r="BX123" s="207"/>
      <c r="BY123" s="208"/>
      <c r="BZ123" s="236"/>
      <c r="CA123" s="237"/>
      <c r="CB123" s="209"/>
      <c r="CC123" s="209"/>
      <c r="CD123" s="220"/>
      <c r="CE123" s="208"/>
      <c r="CF123" s="208"/>
      <c r="CG123" s="221"/>
      <c r="CI123" s="205" t="str">
        <f>$B123</f>
        <v>Third place</v>
      </c>
      <c r="CJ123" s="207"/>
      <c r="CK123" s="207"/>
      <c r="CL123" s="208"/>
      <c r="CM123" s="236"/>
      <c r="CN123" s="237"/>
      <c r="CO123" s="209"/>
      <c r="CP123" s="209"/>
      <c r="CQ123" s="220"/>
      <c r="CR123" s="208"/>
      <c r="CS123" s="208"/>
      <c r="CT123" s="221"/>
      <c r="CV123" s="205" t="str">
        <f>$B123</f>
        <v>Third place</v>
      </c>
      <c r="CW123" s="207"/>
      <c r="CX123" s="207"/>
      <c r="CY123" s="208"/>
      <c r="CZ123" s="236"/>
      <c r="DA123" s="237"/>
      <c r="DB123" s="209"/>
      <c r="DC123" s="209"/>
      <c r="DD123" s="220"/>
      <c r="DE123" s="208"/>
      <c r="DF123" s="208"/>
      <c r="DG123" s="221"/>
      <c r="DI123" s="205" t="str">
        <f>$B123</f>
        <v>Third place</v>
      </c>
      <c r="DJ123" s="207"/>
      <c r="DK123" s="207"/>
      <c r="DL123" s="208"/>
      <c r="DM123" s="236"/>
      <c r="DN123" s="237"/>
      <c r="DO123" s="209"/>
      <c r="DP123" s="209"/>
      <c r="DQ123" s="220"/>
      <c r="DR123" s="208"/>
      <c r="DS123" s="208"/>
      <c r="DT123" s="221"/>
      <c r="DV123" s="205" t="str">
        <f>$B123</f>
        <v>Third place</v>
      </c>
      <c r="DW123" s="207"/>
      <c r="DX123" s="207"/>
      <c r="DY123" s="208"/>
      <c r="DZ123" s="236"/>
      <c r="EA123" s="237"/>
      <c r="EB123" s="209"/>
      <c r="EC123" s="209"/>
      <c r="ED123" s="220"/>
      <c r="EE123" s="208"/>
      <c r="EF123" s="208"/>
      <c r="EG123" s="221"/>
      <c r="EI123" s="205" t="str">
        <f>$B123</f>
        <v>Third place</v>
      </c>
      <c r="EJ123" s="207"/>
      <c r="EK123" s="207"/>
      <c r="EL123" s="208"/>
      <c r="EM123" s="236"/>
      <c r="EN123" s="237"/>
      <c r="EO123" s="209"/>
      <c r="EP123" s="209"/>
      <c r="EQ123" s="220"/>
      <c r="ER123" s="208"/>
      <c r="ES123" s="208"/>
      <c r="ET123" s="221"/>
      <c r="EV123" s="205" t="str">
        <f>$B123</f>
        <v>Third place</v>
      </c>
      <c r="EW123" s="207"/>
      <c r="EX123" s="207"/>
      <c r="EY123" s="208"/>
      <c r="EZ123" s="236"/>
      <c r="FA123" s="237"/>
      <c r="FB123" s="209"/>
      <c r="FC123" s="209"/>
      <c r="FD123" s="220"/>
      <c r="FE123" s="208"/>
      <c r="FF123" s="208"/>
      <c r="FG123" s="221"/>
      <c r="FI123" s="205" t="str">
        <f>$B123</f>
        <v>Third place</v>
      </c>
      <c r="FJ123" s="207"/>
      <c r="FK123" s="207"/>
      <c r="FL123" s="208"/>
      <c r="FM123" s="236"/>
      <c r="FN123" s="237"/>
      <c r="FO123" s="209"/>
      <c r="FP123" s="209"/>
      <c r="FQ123" s="220"/>
      <c r="FR123" s="208"/>
      <c r="FS123" s="208"/>
      <c r="FT123" s="221"/>
      <c r="FV123" s="205" t="str">
        <f>$B123</f>
        <v>Third place</v>
      </c>
      <c r="FW123" s="207"/>
      <c r="FX123" s="207"/>
      <c r="FY123" s="208"/>
      <c r="FZ123" s="236"/>
      <c r="GA123" s="237"/>
      <c r="GB123" s="209"/>
      <c r="GC123" s="209"/>
      <c r="GD123" s="220"/>
      <c r="GE123" s="208"/>
      <c r="GF123" s="208"/>
      <c r="GG123" s="221"/>
      <c r="GI123" s="205" t="str">
        <f>$B123</f>
        <v>Third place</v>
      </c>
      <c r="GJ123" s="207"/>
      <c r="GK123" s="207"/>
      <c r="GL123" s="208"/>
      <c r="GM123" s="236"/>
      <c r="GN123" s="237"/>
      <c r="GO123" s="209"/>
      <c r="GP123" s="209"/>
      <c r="GQ123" s="220"/>
      <c r="GR123" s="208"/>
      <c r="GS123" s="208"/>
      <c r="GT123" s="221"/>
      <c r="GV123" s="205" t="str">
        <f>$B123</f>
        <v>Third place</v>
      </c>
      <c r="GW123" s="207"/>
      <c r="GX123" s="207"/>
      <c r="GY123" s="208"/>
      <c r="GZ123" s="236"/>
      <c r="HA123" s="237"/>
      <c r="HB123" s="209"/>
      <c r="HC123" s="209"/>
      <c r="HD123" s="220"/>
      <c r="HE123" s="208"/>
      <c r="HF123" s="208"/>
      <c r="HG123" s="221"/>
      <c r="HI123" s="205" t="str">
        <f>$B123</f>
        <v>Third place</v>
      </c>
      <c r="HJ123" s="207"/>
      <c r="HK123" s="207"/>
      <c r="HL123" s="208"/>
      <c r="HM123" s="236"/>
      <c r="HN123" s="237"/>
      <c r="HO123" s="209"/>
      <c r="HP123" s="209"/>
      <c r="HQ123" s="220"/>
      <c r="HR123" s="208"/>
      <c r="HS123" s="208"/>
      <c r="HT123" s="221"/>
      <c r="HV123" s="205" t="str">
        <f>$B123</f>
        <v>Third place</v>
      </c>
      <c r="HW123" s="207"/>
      <c r="HX123" s="207"/>
      <c r="HY123" s="208"/>
      <c r="HZ123" s="236"/>
      <c r="IA123" s="237"/>
      <c r="IB123" s="209"/>
      <c r="IC123" s="209"/>
      <c r="ID123" s="220"/>
      <c r="IE123" s="208"/>
      <c r="IF123" s="208"/>
      <c r="IG123" s="221"/>
      <c r="II123" s="205" t="str">
        <f>$B123</f>
        <v>Third place</v>
      </c>
      <c r="IJ123" s="207"/>
      <c r="IK123" s="207"/>
      <c r="IL123" s="208"/>
      <c r="IM123" s="236"/>
      <c r="IN123" s="237"/>
      <c r="IO123" s="209"/>
      <c r="IP123" s="209"/>
      <c r="IQ123" s="220"/>
      <c r="IR123" s="208"/>
      <c r="IS123" s="208"/>
      <c r="IT123" s="221"/>
      <c r="IV123" s="205" t="str">
        <f>$B123</f>
        <v>Third place</v>
      </c>
      <c r="IW123" s="207"/>
      <c r="IX123" s="207"/>
      <c r="IY123" s="208"/>
      <c r="IZ123" s="236"/>
      <c r="JA123" s="237"/>
      <c r="JB123" s="209"/>
      <c r="JC123" s="209"/>
      <c r="JD123" s="220"/>
      <c r="JE123" s="208"/>
      <c r="JF123" s="208"/>
      <c r="JG123" s="221"/>
      <c r="JI123" s="205" t="str">
        <f>$B123</f>
        <v>Third place</v>
      </c>
      <c r="JJ123" s="207"/>
      <c r="JK123" s="207"/>
      <c r="JL123" s="208"/>
      <c r="JM123" s="236"/>
      <c r="JN123" s="237"/>
      <c r="JO123" s="209"/>
      <c r="JP123" s="209"/>
      <c r="JQ123" s="220"/>
      <c r="JR123" s="208"/>
      <c r="JS123" s="208"/>
      <c r="JT123" s="221"/>
      <c r="JV123" s="205" t="str">
        <f>$B123</f>
        <v>Third place</v>
      </c>
      <c r="JW123" s="207"/>
      <c r="JX123" s="207"/>
      <c r="JY123" s="208"/>
      <c r="JZ123" s="236"/>
      <c r="KA123" s="237"/>
      <c r="KB123" s="209"/>
      <c r="KC123" s="209"/>
      <c r="KD123" s="220"/>
      <c r="KE123" s="208"/>
      <c r="KF123" s="208"/>
      <c r="KG123" s="221"/>
      <c r="KI123" s="205" t="str">
        <f>$B123</f>
        <v>Third place</v>
      </c>
      <c r="KJ123" s="207"/>
      <c r="KK123" s="207"/>
      <c r="KL123" s="208"/>
      <c r="KM123" s="236"/>
      <c r="KN123" s="237"/>
      <c r="KO123" s="209"/>
      <c r="KP123" s="209"/>
      <c r="KQ123" s="220"/>
      <c r="KR123" s="208"/>
      <c r="KS123" s="208"/>
      <c r="KT123" s="221"/>
      <c r="KV123" s="205" t="str">
        <f>$B123</f>
        <v>Third place</v>
      </c>
      <c r="KW123" s="207"/>
      <c r="KX123" s="207"/>
      <c r="KY123" s="208"/>
      <c r="KZ123" s="236"/>
      <c r="LA123" s="237"/>
      <c r="LB123" s="209"/>
      <c r="LC123" s="209"/>
      <c r="LD123" s="220"/>
      <c r="LE123" s="208"/>
      <c r="LF123" s="208"/>
      <c r="LG123" s="221"/>
      <c r="LI123" s="205" t="str">
        <f>$B123</f>
        <v>Third place</v>
      </c>
      <c r="LJ123" s="207"/>
      <c r="LK123" s="207"/>
      <c r="LL123" s="208"/>
      <c r="LM123" s="236"/>
      <c r="LN123" s="237"/>
      <c r="LO123" s="209"/>
      <c r="LP123" s="209"/>
      <c r="LQ123" s="220"/>
      <c r="LR123" s="208"/>
      <c r="LS123" s="208"/>
      <c r="LT123" s="221"/>
      <c r="LV123" s="205" t="str">
        <f>$B123</f>
        <v>Third place</v>
      </c>
      <c r="LW123" s="207"/>
      <c r="LX123" s="207"/>
      <c r="LY123" s="208"/>
      <c r="LZ123" s="236"/>
      <c r="MA123" s="237"/>
      <c r="MB123" s="209"/>
      <c r="MC123" s="209"/>
      <c r="MD123" s="220"/>
      <c r="ME123" s="208"/>
      <c r="MF123" s="208"/>
      <c r="MG123" s="221"/>
    </row>
    <row r="124" spans="1:345">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2" thickBot="1">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c r="L127" s="309"/>
      <c r="O127" s="310" t="str">
        <f>Language!$E$219</f>
        <v>Final</v>
      </c>
      <c r="P127" s="310" t="str">
        <f>Language!$E$210</f>
        <v>W/D/L</v>
      </c>
      <c r="Q127" s="310" t="str">
        <f>Language!$E$211</f>
        <v>GD</v>
      </c>
      <c r="R127" s="310" t="str">
        <f>Language!$E$212</f>
        <v>exact</v>
      </c>
      <c r="S127" s="310" t="str">
        <f>Language!$E$224</f>
        <v>many g.</v>
      </c>
      <c r="T127" s="311" t="str">
        <f>Language!$E$213</f>
        <v>teams</v>
      </c>
      <c r="Y127" s="309"/>
      <c r="AB127" s="310" t="str">
        <f>Language!$E$219</f>
        <v>Final</v>
      </c>
      <c r="AC127" s="310" t="str">
        <f>Language!$E$210</f>
        <v>W/D/L</v>
      </c>
      <c r="AD127" s="310" t="str">
        <f>Language!$E$211</f>
        <v>GD</v>
      </c>
      <c r="AE127" s="310" t="str">
        <f>Language!$E$212</f>
        <v>exact</v>
      </c>
      <c r="AF127" s="310" t="str">
        <f>Language!$E$224</f>
        <v>many g.</v>
      </c>
      <c r="AG127" s="311" t="str">
        <f>Language!$E$213</f>
        <v>teams</v>
      </c>
      <c r="AL127" s="309"/>
      <c r="AO127" s="310" t="str">
        <f>Language!$E$219</f>
        <v>Final</v>
      </c>
      <c r="AP127" s="310" t="str">
        <f>Language!$E$210</f>
        <v>W/D/L</v>
      </c>
      <c r="AQ127" s="310" t="str">
        <f>Language!$E$211</f>
        <v>GD</v>
      </c>
      <c r="AR127" s="310" t="str">
        <f>Language!$E$212</f>
        <v>exact</v>
      </c>
      <c r="AS127" s="310" t="str">
        <f>Language!$E$224</f>
        <v>many g.</v>
      </c>
      <c r="AT127" s="311" t="str">
        <f>Language!$E$213</f>
        <v>teams</v>
      </c>
      <c r="AY127" s="309"/>
      <c r="BB127" s="310" t="str">
        <f>Language!$E$219</f>
        <v>Final</v>
      </c>
      <c r="BC127" s="310" t="str">
        <f>Language!$E$210</f>
        <v>W/D/L</v>
      </c>
      <c r="BD127" s="310" t="str">
        <f>Language!$E$211</f>
        <v>GD</v>
      </c>
      <c r="BE127" s="310" t="str">
        <f>Language!$E$212</f>
        <v>exact</v>
      </c>
      <c r="BF127" s="310" t="str">
        <f>Language!$E$224</f>
        <v>many g.</v>
      </c>
      <c r="BG127" s="311" t="str">
        <f>Language!$E$213</f>
        <v>teams</v>
      </c>
      <c r="BL127" s="309"/>
      <c r="BO127" s="310" t="str">
        <f>Language!$E$219</f>
        <v>Final</v>
      </c>
      <c r="BP127" s="310" t="str">
        <f>Language!$E$210</f>
        <v>W/D/L</v>
      </c>
      <c r="BQ127" s="310" t="str">
        <f>Language!$E$211</f>
        <v>GD</v>
      </c>
      <c r="BR127" s="310" t="str">
        <f>Language!$E$212</f>
        <v>exact</v>
      </c>
      <c r="BS127" s="310" t="str">
        <f>Language!$E$224</f>
        <v>many g.</v>
      </c>
      <c r="BT127" s="311" t="str">
        <f>Language!$E$213</f>
        <v>teams</v>
      </c>
      <c r="BY127" s="309"/>
      <c r="CB127" s="310" t="str">
        <f>Language!$E$219</f>
        <v>Final</v>
      </c>
      <c r="CC127" s="310" t="str">
        <f>Language!$E$210</f>
        <v>W/D/L</v>
      </c>
      <c r="CD127" s="310" t="str">
        <f>Language!$E$211</f>
        <v>GD</v>
      </c>
      <c r="CE127" s="310" t="str">
        <f>Language!$E$212</f>
        <v>exact</v>
      </c>
      <c r="CF127" s="310" t="str">
        <f>Language!$E$224</f>
        <v>many g.</v>
      </c>
      <c r="CG127" s="311" t="str">
        <f>Language!$E$213</f>
        <v>teams</v>
      </c>
      <c r="CL127" s="309"/>
      <c r="CO127" s="310" t="str">
        <f>Language!$E$219</f>
        <v>Final</v>
      </c>
      <c r="CP127" s="310" t="str">
        <f>Language!$E$210</f>
        <v>W/D/L</v>
      </c>
      <c r="CQ127" s="310" t="str">
        <f>Language!$E$211</f>
        <v>GD</v>
      </c>
      <c r="CR127" s="310" t="str">
        <f>Language!$E$212</f>
        <v>exact</v>
      </c>
      <c r="CS127" s="310" t="str">
        <f>Language!$E$224</f>
        <v>many g.</v>
      </c>
      <c r="CT127" s="311" t="str">
        <f>Language!$E$213</f>
        <v>teams</v>
      </c>
      <c r="CY127" s="309"/>
      <c r="DB127" s="310" t="str">
        <f>Language!$E$219</f>
        <v>Final</v>
      </c>
      <c r="DC127" s="310" t="str">
        <f>Language!$E$210</f>
        <v>W/D/L</v>
      </c>
      <c r="DD127" s="310" t="str">
        <f>Language!$E$211</f>
        <v>GD</v>
      </c>
      <c r="DE127" s="310" t="str">
        <f>Language!$E$212</f>
        <v>exact</v>
      </c>
      <c r="DF127" s="310" t="str">
        <f>Language!$E$224</f>
        <v>many g.</v>
      </c>
      <c r="DG127" s="311" t="str">
        <f>Language!$E$213</f>
        <v>teams</v>
      </c>
      <c r="DL127" s="309"/>
      <c r="DO127" s="310" t="str">
        <f>Language!$E$219</f>
        <v>Final</v>
      </c>
      <c r="DP127" s="310" t="str">
        <f>Language!$E$210</f>
        <v>W/D/L</v>
      </c>
      <c r="DQ127" s="310" t="str">
        <f>Language!$E$211</f>
        <v>GD</v>
      </c>
      <c r="DR127" s="310" t="str">
        <f>Language!$E$212</f>
        <v>exact</v>
      </c>
      <c r="DS127" s="310" t="str">
        <f>Language!$E$224</f>
        <v>many g.</v>
      </c>
      <c r="DT127" s="311" t="str">
        <f>Language!$E$213</f>
        <v>teams</v>
      </c>
      <c r="DY127" s="309"/>
      <c r="EB127" s="310" t="str">
        <f>Language!$E$219</f>
        <v>Final</v>
      </c>
      <c r="EC127" s="310" t="str">
        <f>Language!$E$210</f>
        <v>W/D/L</v>
      </c>
      <c r="ED127" s="310" t="str">
        <f>Language!$E$211</f>
        <v>GD</v>
      </c>
      <c r="EE127" s="310" t="str">
        <f>Language!$E$212</f>
        <v>exact</v>
      </c>
      <c r="EF127" s="310" t="str">
        <f>Language!$E$224</f>
        <v>many g.</v>
      </c>
      <c r="EG127" s="311" t="str">
        <f>Language!$E$213</f>
        <v>teams</v>
      </c>
      <c r="EL127" s="309"/>
      <c r="EO127" s="310" t="str">
        <f>Language!$E$219</f>
        <v>Final</v>
      </c>
      <c r="EP127" s="310" t="str">
        <f>Language!$E$210</f>
        <v>W/D/L</v>
      </c>
      <c r="EQ127" s="310" t="str">
        <f>Language!$E$211</f>
        <v>GD</v>
      </c>
      <c r="ER127" s="310" t="str">
        <f>Language!$E$212</f>
        <v>exact</v>
      </c>
      <c r="ES127" s="310" t="str">
        <f>Language!$E$224</f>
        <v>many g.</v>
      </c>
      <c r="ET127" s="311" t="str">
        <f>Language!$E$213</f>
        <v>teams</v>
      </c>
      <c r="EY127" s="309"/>
      <c r="FB127" s="310" t="str">
        <f>Language!$E$219</f>
        <v>Final</v>
      </c>
      <c r="FC127" s="310" t="str">
        <f>Language!$E$210</f>
        <v>W/D/L</v>
      </c>
      <c r="FD127" s="310" t="str">
        <f>Language!$E$211</f>
        <v>GD</v>
      </c>
      <c r="FE127" s="310" t="str">
        <f>Language!$E$212</f>
        <v>exact</v>
      </c>
      <c r="FF127" s="310" t="str">
        <f>Language!$E$224</f>
        <v>many g.</v>
      </c>
      <c r="FG127" s="311" t="str">
        <f>Language!$E$213</f>
        <v>teams</v>
      </c>
      <c r="FL127" s="309"/>
      <c r="FO127" s="310" t="str">
        <f>Language!$E$219</f>
        <v>Final</v>
      </c>
      <c r="FP127" s="310" t="str">
        <f>Language!$E$210</f>
        <v>W/D/L</v>
      </c>
      <c r="FQ127" s="310" t="str">
        <f>Language!$E$211</f>
        <v>GD</v>
      </c>
      <c r="FR127" s="310" t="str">
        <f>Language!$E$212</f>
        <v>exact</v>
      </c>
      <c r="FS127" s="310" t="str">
        <f>Language!$E$224</f>
        <v>many g.</v>
      </c>
      <c r="FT127" s="311" t="str">
        <f>Language!$E$213</f>
        <v>teams</v>
      </c>
      <c r="FY127" s="309"/>
      <c r="GB127" s="310" t="str">
        <f>Language!$E$219</f>
        <v>Final</v>
      </c>
      <c r="GC127" s="310" t="str">
        <f>Language!$E$210</f>
        <v>W/D/L</v>
      </c>
      <c r="GD127" s="310" t="str">
        <f>Language!$E$211</f>
        <v>GD</v>
      </c>
      <c r="GE127" s="310" t="str">
        <f>Language!$E$212</f>
        <v>exact</v>
      </c>
      <c r="GF127" s="310" t="str">
        <f>Language!$E$224</f>
        <v>many g.</v>
      </c>
      <c r="GG127" s="311" t="str">
        <f>Language!$E$213</f>
        <v>teams</v>
      </c>
      <c r="GL127" s="309"/>
      <c r="GO127" s="310" t="str">
        <f>Language!$E$219</f>
        <v>Final</v>
      </c>
      <c r="GP127" s="310" t="str">
        <f>Language!$E$210</f>
        <v>W/D/L</v>
      </c>
      <c r="GQ127" s="310" t="str">
        <f>Language!$E$211</f>
        <v>GD</v>
      </c>
      <c r="GR127" s="310" t="str">
        <f>Language!$E$212</f>
        <v>exact</v>
      </c>
      <c r="GS127" s="310" t="str">
        <f>Language!$E$224</f>
        <v>many g.</v>
      </c>
      <c r="GT127" s="311" t="str">
        <f>Language!$E$213</f>
        <v>teams</v>
      </c>
      <c r="GY127" s="309"/>
      <c r="HB127" s="310" t="str">
        <f>Language!$E$219</f>
        <v>Final</v>
      </c>
      <c r="HC127" s="310" t="str">
        <f>Language!$E$210</f>
        <v>W/D/L</v>
      </c>
      <c r="HD127" s="310" t="str">
        <f>Language!$E$211</f>
        <v>GD</v>
      </c>
      <c r="HE127" s="310" t="str">
        <f>Language!$E$212</f>
        <v>exact</v>
      </c>
      <c r="HF127" s="310" t="str">
        <f>Language!$E$224</f>
        <v>many g.</v>
      </c>
      <c r="HG127" s="311" t="str">
        <f>Language!$E$213</f>
        <v>teams</v>
      </c>
      <c r="HL127" s="309"/>
      <c r="HO127" s="310" t="str">
        <f>Language!$E$219</f>
        <v>Final</v>
      </c>
      <c r="HP127" s="310" t="str">
        <f>Language!$E$210</f>
        <v>W/D/L</v>
      </c>
      <c r="HQ127" s="310" t="str">
        <f>Language!$E$211</f>
        <v>GD</v>
      </c>
      <c r="HR127" s="310" t="str">
        <f>Language!$E$212</f>
        <v>exact</v>
      </c>
      <c r="HS127" s="310" t="str">
        <f>Language!$E$224</f>
        <v>many g.</v>
      </c>
      <c r="HT127" s="311" t="str">
        <f>Language!$E$213</f>
        <v>teams</v>
      </c>
      <c r="HY127" s="309"/>
      <c r="IB127" s="310" t="str">
        <f>Language!$E$219</f>
        <v>Final</v>
      </c>
      <c r="IC127" s="310" t="str">
        <f>Language!$E$210</f>
        <v>W/D/L</v>
      </c>
      <c r="ID127" s="310" t="str">
        <f>Language!$E$211</f>
        <v>GD</v>
      </c>
      <c r="IE127" s="310" t="str">
        <f>Language!$E$212</f>
        <v>exact</v>
      </c>
      <c r="IF127" s="310" t="str">
        <f>Language!$E$224</f>
        <v>many g.</v>
      </c>
      <c r="IG127" s="311" t="str">
        <f>Language!$E$213</f>
        <v>teams</v>
      </c>
      <c r="IL127" s="309"/>
      <c r="IO127" s="310" t="str">
        <f>Language!$E$219</f>
        <v>Final</v>
      </c>
      <c r="IP127" s="310" t="str">
        <f>Language!$E$210</f>
        <v>W/D/L</v>
      </c>
      <c r="IQ127" s="310" t="str">
        <f>Language!$E$211</f>
        <v>GD</v>
      </c>
      <c r="IR127" s="310" t="str">
        <f>Language!$E$212</f>
        <v>exact</v>
      </c>
      <c r="IS127" s="310" t="str">
        <f>Language!$E$224</f>
        <v>many g.</v>
      </c>
      <c r="IT127" s="311" t="str">
        <f>Language!$E$213</f>
        <v>teams</v>
      </c>
      <c r="IY127" s="309"/>
      <c r="JB127" s="310" t="str">
        <f>Language!$E$219</f>
        <v>Final</v>
      </c>
      <c r="JC127" s="310" t="str">
        <f>Language!$E$210</f>
        <v>W/D/L</v>
      </c>
      <c r="JD127" s="310" t="str">
        <f>Language!$E$211</f>
        <v>GD</v>
      </c>
      <c r="JE127" s="310" t="str">
        <f>Language!$E$212</f>
        <v>exact</v>
      </c>
      <c r="JF127" s="310" t="str">
        <f>Language!$E$224</f>
        <v>many g.</v>
      </c>
      <c r="JG127" s="311" t="str">
        <f>Language!$E$213</f>
        <v>teams</v>
      </c>
      <c r="JL127" s="309"/>
      <c r="JO127" s="310" t="str">
        <f>Language!$E$219</f>
        <v>Final</v>
      </c>
      <c r="JP127" s="310" t="str">
        <f>Language!$E$210</f>
        <v>W/D/L</v>
      </c>
      <c r="JQ127" s="310" t="str">
        <f>Language!$E$211</f>
        <v>GD</v>
      </c>
      <c r="JR127" s="310" t="str">
        <f>Language!$E$212</f>
        <v>exact</v>
      </c>
      <c r="JS127" s="310" t="str">
        <f>Language!$E$224</f>
        <v>many g.</v>
      </c>
      <c r="JT127" s="311" t="str">
        <f>Language!$E$213</f>
        <v>teams</v>
      </c>
      <c r="JY127" s="309"/>
      <c r="KB127" s="310" t="str">
        <f>Language!$E$219</f>
        <v>Final</v>
      </c>
      <c r="KC127" s="310" t="str">
        <f>Language!$E$210</f>
        <v>W/D/L</v>
      </c>
      <c r="KD127" s="310" t="str">
        <f>Language!$E$211</f>
        <v>GD</v>
      </c>
      <c r="KE127" s="310" t="str">
        <f>Language!$E$212</f>
        <v>exact</v>
      </c>
      <c r="KF127" s="310" t="str">
        <f>Language!$E$224</f>
        <v>many g.</v>
      </c>
      <c r="KG127" s="311" t="str">
        <f>Language!$E$213</f>
        <v>teams</v>
      </c>
      <c r="KL127" s="309"/>
      <c r="KO127" s="310" t="str">
        <f>Language!$E$219</f>
        <v>Final</v>
      </c>
      <c r="KP127" s="310" t="str">
        <f>Language!$E$210</f>
        <v>W/D/L</v>
      </c>
      <c r="KQ127" s="310" t="str">
        <f>Language!$E$211</f>
        <v>GD</v>
      </c>
      <c r="KR127" s="310" t="str">
        <f>Language!$E$212</f>
        <v>exact</v>
      </c>
      <c r="KS127" s="310" t="str">
        <f>Language!$E$224</f>
        <v>many g.</v>
      </c>
      <c r="KT127" s="311" t="str">
        <f>Language!$E$213</f>
        <v>teams</v>
      </c>
      <c r="KY127" s="309"/>
      <c r="LB127" s="310" t="str">
        <f>Language!$E$219</f>
        <v>Final</v>
      </c>
      <c r="LC127" s="310" t="str">
        <f>Language!$E$210</f>
        <v>W/D/L</v>
      </c>
      <c r="LD127" s="310" t="str">
        <f>Language!$E$211</f>
        <v>GD</v>
      </c>
      <c r="LE127" s="310" t="str">
        <f>Language!$E$212</f>
        <v>exact</v>
      </c>
      <c r="LF127" s="310" t="str">
        <f>Language!$E$224</f>
        <v>many g.</v>
      </c>
      <c r="LG127" s="311" t="str">
        <f>Language!$E$213</f>
        <v>teams</v>
      </c>
      <c r="LL127" s="309"/>
      <c r="LO127" s="310" t="str">
        <f>Language!$E$219</f>
        <v>Final</v>
      </c>
      <c r="LP127" s="310" t="str">
        <f>Language!$E$210</f>
        <v>W/D/L</v>
      </c>
      <c r="LQ127" s="310" t="str">
        <f>Language!$E$211</f>
        <v>GD</v>
      </c>
      <c r="LR127" s="310" t="str">
        <f>Language!$E$212</f>
        <v>exact</v>
      </c>
      <c r="LS127" s="310" t="str">
        <f>Language!$E$224</f>
        <v>many g.</v>
      </c>
      <c r="LT127" s="311" t="str">
        <f>Language!$E$213</f>
        <v>teams</v>
      </c>
      <c r="LY127" s="309"/>
      <c r="MB127" s="310" t="str">
        <f>Language!$E$219</f>
        <v>Final</v>
      </c>
      <c r="MC127" s="310" t="str">
        <f>Language!$E$210</f>
        <v>W/D/L</v>
      </c>
      <c r="MD127" s="310" t="str">
        <f>Language!$E$211</f>
        <v>GD</v>
      </c>
      <c r="ME127" s="310" t="str">
        <f>Language!$E$212</f>
        <v>exact</v>
      </c>
      <c r="MF127" s="310" t="str">
        <f>Language!$E$224</f>
        <v>many g.</v>
      </c>
      <c r="MG127" s="311" t="str">
        <f>Language!$E$213</f>
        <v>teams</v>
      </c>
    </row>
    <row r="128" spans="1:345">
      <c r="L128" s="880" t="str">
        <f>Language!$E$245</f>
        <v>Number:</v>
      </c>
      <c r="M128" s="881"/>
      <c r="N128" s="882"/>
      <c r="O128" s="198">
        <f>SUM(O124:O126)</f>
        <v>0</v>
      </c>
      <c r="P128" s="198">
        <f>SUM(P6:P122)</f>
        <v>0</v>
      </c>
      <c r="Q128" s="198">
        <f>SUM(Q6:Q126)</f>
        <v>0</v>
      </c>
      <c r="R128" s="198">
        <f>SUM(R6:R126)</f>
        <v>0</v>
      </c>
      <c r="S128" s="198">
        <f>SUM(S6:S126)</f>
        <v>0</v>
      </c>
      <c r="T128" s="219">
        <f>SUM(T107:T122)+SUM(T126:T126)</f>
        <v>0</v>
      </c>
      <c r="Y128" s="880" t="str">
        <f>Language!$E$245</f>
        <v>Number:</v>
      </c>
      <c r="Z128" s="881"/>
      <c r="AA128" s="882"/>
      <c r="AB128" s="198">
        <f>SUM(AB124:AB126)</f>
        <v>0</v>
      </c>
      <c r="AC128" s="198">
        <f>SUM(AC6:AC122)</f>
        <v>0</v>
      </c>
      <c r="AD128" s="198">
        <f>SUM(AD6:AD126)</f>
        <v>0</v>
      </c>
      <c r="AE128" s="198">
        <f>SUM(AE6:AE126)</f>
        <v>0</v>
      </c>
      <c r="AF128" s="198">
        <f>SUM(AF6:AF126)</f>
        <v>0</v>
      </c>
      <c r="AG128" s="219">
        <f>SUM(AG107:AG122)+SUM(AG126:AG126)</f>
        <v>0</v>
      </c>
      <c r="AL128" s="880" t="str">
        <f>Language!$E$245</f>
        <v>Number:</v>
      </c>
      <c r="AM128" s="881"/>
      <c r="AN128" s="882"/>
      <c r="AO128" s="198">
        <f>SUM(AO124:AO126)</f>
        <v>0</v>
      </c>
      <c r="AP128" s="198">
        <f>SUM(AP6:AP122)</f>
        <v>0</v>
      </c>
      <c r="AQ128" s="198">
        <f>SUM(AQ6:AQ126)</f>
        <v>0</v>
      </c>
      <c r="AR128" s="198">
        <f>SUM(AR6:AR126)</f>
        <v>0</v>
      </c>
      <c r="AS128" s="198">
        <f>SUM(AS6:AS126)</f>
        <v>0</v>
      </c>
      <c r="AT128" s="219">
        <f>SUM(AT107:AT122)+SUM(AT126:AT126)</f>
        <v>0</v>
      </c>
      <c r="AY128" s="880" t="str">
        <f>Language!$E$245</f>
        <v>Number:</v>
      </c>
      <c r="AZ128" s="881"/>
      <c r="BA128" s="882"/>
      <c r="BB128" s="198">
        <f>SUM(BB124:BB126)</f>
        <v>0</v>
      </c>
      <c r="BC128" s="198">
        <f>SUM(BC6:BC122)</f>
        <v>0</v>
      </c>
      <c r="BD128" s="198">
        <f>SUM(BD6:BD126)</f>
        <v>0</v>
      </c>
      <c r="BE128" s="198">
        <f>SUM(BE6:BE126)</f>
        <v>0</v>
      </c>
      <c r="BF128" s="198">
        <f>SUM(BF6:BF126)</f>
        <v>0</v>
      </c>
      <c r="BG128" s="219">
        <f>SUM(BG107:BG122)+SUM(BG126:BG126)</f>
        <v>0</v>
      </c>
      <c r="BL128" s="880" t="str">
        <f>Language!$E$245</f>
        <v>Number:</v>
      </c>
      <c r="BM128" s="881"/>
      <c r="BN128" s="882"/>
      <c r="BO128" s="198">
        <f>SUM(BO124:BO126)</f>
        <v>0</v>
      </c>
      <c r="BP128" s="198">
        <f>SUM(BP6:BP122)</f>
        <v>0</v>
      </c>
      <c r="BQ128" s="198">
        <f>SUM(BQ6:BQ126)</f>
        <v>0</v>
      </c>
      <c r="BR128" s="198">
        <f>SUM(BR6:BR126)</f>
        <v>0</v>
      </c>
      <c r="BS128" s="198">
        <f>SUM(BS6:BS126)</f>
        <v>0</v>
      </c>
      <c r="BT128" s="219">
        <f>SUM(BT107:BT122)+SUM(BT126:BT126)</f>
        <v>0</v>
      </c>
      <c r="BY128" s="880" t="str">
        <f>Language!$E$245</f>
        <v>Number:</v>
      </c>
      <c r="BZ128" s="881"/>
      <c r="CA128" s="882"/>
      <c r="CB128" s="198">
        <f>SUM(CB124:CB126)</f>
        <v>0</v>
      </c>
      <c r="CC128" s="198">
        <f>SUM(CC6:CC122)</f>
        <v>0</v>
      </c>
      <c r="CD128" s="198">
        <f>SUM(CD6:CD126)</f>
        <v>0</v>
      </c>
      <c r="CE128" s="198">
        <f>SUM(CE6:CE126)</f>
        <v>0</v>
      </c>
      <c r="CF128" s="198">
        <f>SUM(CF6:CF126)</f>
        <v>0</v>
      </c>
      <c r="CG128" s="219">
        <f>SUM(CG107:CG122)+SUM(CG126:CG126)</f>
        <v>0</v>
      </c>
      <c r="CL128" s="880" t="str">
        <f>Language!$E$245</f>
        <v>Number:</v>
      </c>
      <c r="CM128" s="881"/>
      <c r="CN128" s="882"/>
      <c r="CO128" s="198">
        <f>SUM(CO124:CO126)</f>
        <v>0</v>
      </c>
      <c r="CP128" s="198">
        <f>SUM(CP6:CP122)</f>
        <v>0</v>
      </c>
      <c r="CQ128" s="198">
        <f>SUM(CQ6:CQ126)</f>
        <v>0</v>
      </c>
      <c r="CR128" s="198">
        <f>SUM(CR6:CR126)</f>
        <v>0</v>
      </c>
      <c r="CS128" s="198">
        <f>SUM(CS6:CS126)</f>
        <v>0</v>
      </c>
      <c r="CT128" s="219">
        <f>SUM(CT107:CT122)+SUM(CT126:CT126)</f>
        <v>0</v>
      </c>
      <c r="CY128" s="880" t="str">
        <f>Language!$E$245</f>
        <v>Number:</v>
      </c>
      <c r="CZ128" s="881"/>
      <c r="DA128" s="882"/>
      <c r="DB128" s="198">
        <f>SUM(DB124:DB126)</f>
        <v>0</v>
      </c>
      <c r="DC128" s="198">
        <f>SUM(DC6:DC122)</f>
        <v>0</v>
      </c>
      <c r="DD128" s="198">
        <f>SUM(DD6:DD126)</f>
        <v>0</v>
      </c>
      <c r="DE128" s="198">
        <f>SUM(DE6:DE126)</f>
        <v>0</v>
      </c>
      <c r="DF128" s="198">
        <f>SUM(DF6:DF126)</f>
        <v>0</v>
      </c>
      <c r="DG128" s="219">
        <f>SUM(DG107:DG122)+SUM(DG126:DG126)</f>
        <v>0</v>
      </c>
      <c r="DL128" s="880" t="str">
        <f>Language!$E$245</f>
        <v>Number:</v>
      </c>
      <c r="DM128" s="881"/>
      <c r="DN128" s="882"/>
      <c r="DO128" s="198">
        <f>SUM(DO124:DO126)</f>
        <v>0</v>
      </c>
      <c r="DP128" s="198">
        <f>SUM(DP6:DP122)</f>
        <v>0</v>
      </c>
      <c r="DQ128" s="198">
        <f>SUM(DQ6:DQ126)</f>
        <v>0</v>
      </c>
      <c r="DR128" s="198">
        <f>SUM(DR6:DR126)</f>
        <v>0</v>
      </c>
      <c r="DS128" s="198">
        <f>SUM(DS6:DS126)</f>
        <v>0</v>
      </c>
      <c r="DT128" s="219">
        <f>SUM(DT107:DT122)+SUM(DT126:DT126)</f>
        <v>0</v>
      </c>
      <c r="DY128" s="880" t="str">
        <f>Language!$E$245</f>
        <v>Number:</v>
      </c>
      <c r="DZ128" s="881"/>
      <c r="EA128" s="882"/>
      <c r="EB128" s="198">
        <f>SUM(EB124:EB126)</f>
        <v>0</v>
      </c>
      <c r="EC128" s="198">
        <f>SUM(EC6:EC122)</f>
        <v>0</v>
      </c>
      <c r="ED128" s="198">
        <f>SUM(ED6:ED126)</f>
        <v>0</v>
      </c>
      <c r="EE128" s="198">
        <f>SUM(EE6:EE126)</f>
        <v>0</v>
      </c>
      <c r="EF128" s="198">
        <f>SUM(EF6:EF126)</f>
        <v>0</v>
      </c>
      <c r="EG128" s="219">
        <f>SUM(EG107:EG122)+SUM(EG126:EG126)</f>
        <v>0</v>
      </c>
      <c r="EL128" s="880" t="str">
        <f>Language!$E$245</f>
        <v>Number:</v>
      </c>
      <c r="EM128" s="881"/>
      <c r="EN128" s="882"/>
      <c r="EO128" s="198">
        <f>SUM(EO124:EO126)</f>
        <v>0</v>
      </c>
      <c r="EP128" s="198">
        <f>SUM(EP6:EP122)</f>
        <v>0</v>
      </c>
      <c r="EQ128" s="198">
        <f>SUM(EQ6:EQ126)</f>
        <v>0</v>
      </c>
      <c r="ER128" s="198">
        <f>SUM(ER6:ER126)</f>
        <v>0</v>
      </c>
      <c r="ES128" s="198">
        <f>SUM(ES6:ES126)</f>
        <v>0</v>
      </c>
      <c r="ET128" s="219">
        <f>SUM(ET107:ET122)+SUM(ET126:ET126)</f>
        <v>0</v>
      </c>
      <c r="EY128" s="880" t="str">
        <f>Language!$E$245</f>
        <v>Number:</v>
      </c>
      <c r="EZ128" s="881"/>
      <c r="FA128" s="882"/>
      <c r="FB128" s="198">
        <f>SUM(FB124:FB126)</f>
        <v>0</v>
      </c>
      <c r="FC128" s="198">
        <f>SUM(FC6:FC122)</f>
        <v>0</v>
      </c>
      <c r="FD128" s="198">
        <f>SUM(FD6:FD126)</f>
        <v>0</v>
      </c>
      <c r="FE128" s="198">
        <f>SUM(FE6:FE126)</f>
        <v>0</v>
      </c>
      <c r="FF128" s="198">
        <f>SUM(FF6:FF126)</f>
        <v>0</v>
      </c>
      <c r="FG128" s="219">
        <f>SUM(FG107:FG122)+SUM(FG126:FG126)</f>
        <v>0</v>
      </c>
      <c r="FL128" s="880" t="str">
        <f>Language!$E$245</f>
        <v>Number:</v>
      </c>
      <c r="FM128" s="881"/>
      <c r="FN128" s="882"/>
      <c r="FO128" s="198">
        <f>SUM(FO124:FO126)</f>
        <v>0</v>
      </c>
      <c r="FP128" s="198">
        <f>SUM(FP6:FP122)</f>
        <v>0</v>
      </c>
      <c r="FQ128" s="198">
        <f>SUM(FQ6:FQ126)</f>
        <v>0</v>
      </c>
      <c r="FR128" s="198">
        <f>SUM(FR6:FR126)</f>
        <v>0</v>
      </c>
      <c r="FS128" s="198">
        <f>SUM(FS6:FS126)</f>
        <v>0</v>
      </c>
      <c r="FT128" s="219">
        <f>SUM(FT107:FT122)+SUM(FT126:FT126)</f>
        <v>0</v>
      </c>
      <c r="FY128" s="880" t="str">
        <f>Language!$E$245</f>
        <v>Number:</v>
      </c>
      <c r="FZ128" s="881"/>
      <c r="GA128" s="882"/>
      <c r="GB128" s="198">
        <f>SUM(GB124:GB126)</f>
        <v>0</v>
      </c>
      <c r="GC128" s="198">
        <f>SUM(GC6:GC122)</f>
        <v>0</v>
      </c>
      <c r="GD128" s="198">
        <f>SUM(GD6:GD126)</f>
        <v>0</v>
      </c>
      <c r="GE128" s="198">
        <f>SUM(GE6:GE126)</f>
        <v>0</v>
      </c>
      <c r="GF128" s="198">
        <f>SUM(GF6:GF126)</f>
        <v>0</v>
      </c>
      <c r="GG128" s="219">
        <f>SUM(GG107:GG122)+SUM(GG126:GG126)</f>
        <v>0</v>
      </c>
      <c r="GL128" s="880" t="str">
        <f>Language!$E$245</f>
        <v>Number:</v>
      </c>
      <c r="GM128" s="881"/>
      <c r="GN128" s="882"/>
      <c r="GO128" s="198">
        <f>SUM(GO124:GO126)</f>
        <v>0</v>
      </c>
      <c r="GP128" s="198">
        <f>SUM(GP6:GP122)</f>
        <v>0</v>
      </c>
      <c r="GQ128" s="198">
        <f>SUM(GQ6:GQ126)</f>
        <v>0</v>
      </c>
      <c r="GR128" s="198">
        <f>SUM(GR6:GR126)</f>
        <v>0</v>
      </c>
      <c r="GS128" s="198">
        <f>SUM(GS6:GS126)</f>
        <v>0</v>
      </c>
      <c r="GT128" s="219">
        <f>SUM(GT107:GT122)+SUM(GT126:GT126)</f>
        <v>0</v>
      </c>
      <c r="GY128" s="880" t="str">
        <f>Language!$E$245</f>
        <v>Number:</v>
      </c>
      <c r="GZ128" s="881"/>
      <c r="HA128" s="882"/>
      <c r="HB128" s="198">
        <f>SUM(HB124:HB126)</f>
        <v>0</v>
      </c>
      <c r="HC128" s="198">
        <f>SUM(HC6:HC122)</f>
        <v>0</v>
      </c>
      <c r="HD128" s="198">
        <f>SUM(HD6:HD126)</f>
        <v>0</v>
      </c>
      <c r="HE128" s="198">
        <f>SUM(HE6:HE126)</f>
        <v>0</v>
      </c>
      <c r="HF128" s="198">
        <f>SUM(HF6:HF126)</f>
        <v>0</v>
      </c>
      <c r="HG128" s="219">
        <f>SUM(HG107:HG122)+SUM(HG126:HG126)</f>
        <v>0</v>
      </c>
      <c r="HL128" s="880" t="str">
        <f>Language!$E$245</f>
        <v>Number:</v>
      </c>
      <c r="HM128" s="881"/>
      <c r="HN128" s="882"/>
      <c r="HO128" s="198">
        <f>SUM(HO124:HO126)</f>
        <v>0</v>
      </c>
      <c r="HP128" s="198">
        <f>SUM(HP6:HP122)</f>
        <v>0</v>
      </c>
      <c r="HQ128" s="198">
        <f>SUM(HQ6:HQ126)</f>
        <v>0</v>
      </c>
      <c r="HR128" s="198">
        <f>SUM(HR6:HR126)</f>
        <v>0</v>
      </c>
      <c r="HS128" s="198">
        <f>SUM(HS6:HS126)</f>
        <v>0</v>
      </c>
      <c r="HT128" s="219">
        <f>SUM(HT107:HT122)+SUM(HT126:HT126)</f>
        <v>0</v>
      </c>
      <c r="HY128" s="880" t="str">
        <f>Language!$E$245</f>
        <v>Number:</v>
      </c>
      <c r="HZ128" s="881"/>
      <c r="IA128" s="882"/>
      <c r="IB128" s="198">
        <f>SUM(IB124:IB126)</f>
        <v>0</v>
      </c>
      <c r="IC128" s="198">
        <f>SUM(IC6:IC122)</f>
        <v>0</v>
      </c>
      <c r="ID128" s="198">
        <f>SUM(ID6:ID126)</f>
        <v>0</v>
      </c>
      <c r="IE128" s="198">
        <f>SUM(IE6:IE126)</f>
        <v>0</v>
      </c>
      <c r="IF128" s="198">
        <f>SUM(IF6:IF126)</f>
        <v>0</v>
      </c>
      <c r="IG128" s="219">
        <f>SUM(IG107:IG122)+SUM(IG126:IG126)</f>
        <v>0</v>
      </c>
      <c r="IL128" s="880" t="str">
        <f>Language!$E$245</f>
        <v>Number:</v>
      </c>
      <c r="IM128" s="881"/>
      <c r="IN128" s="882"/>
      <c r="IO128" s="198">
        <f>SUM(IO124:IO126)</f>
        <v>0</v>
      </c>
      <c r="IP128" s="198">
        <f>SUM(IP6:IP122)</f>
        <v>0</v>
      </c>
      <c r="IQ128" s="198">
        <f>SUM(IQ6:IQ126)</f>
        <v>0</v>
      </c>
      <c r="IR128" s="198">
        <f>SUM(IR6:IR126)</f>
        <v>0</v>
      </c>
      <c r="IS128" s="198">
        <f>SUM(IS6:IS126)</f>
        <v>0</v>
      </c>
      <c r="IT128" s="219">
        <f>SUM(IT107:IT122)+SUM(IT126:IT126)</f>
        <v>0</v>
      </c>
      <c r="IY128" s="880" t="str">
        <f>Language!$E$245</f>
        <v>Number:</v>
      </c>
      <c r="IZ128" s="881"/>
      <c r="JA128" s="882"/>
      <c r="JB128" s="198">
        <f>SUM(JB124:JB126)</f>
        <v>0</v>
      </c>
      <c r="JC128" s="198">
        <f>SUM(JC6:JC122)</f>
        <v>0</v>
      </c>
      <c r="JD128" s="198">
        <f>SUM(JD6:JD126)</f>
        <v>0</v>
      </c>
      <c r="JE128" s="198">
        <f>SUM(JE6:JE126)</f>
        <v>0</v>
      </c>
      <c r="JF128" s="198">
        <f>SUM(JF6:JF126)</f>
        <v>0</v>
      </c>
      <c r="JG128" s="219">
        <f>SUM(JG107:JG122)+SUM(JG126:JG126)</f>
        <v>0</v>
      </c>
      <c r="JL128" s="880" t="str">
        <f>Language!$E$245</f>
        <v>Number:</v>
      </c>
      <c r="JM128" s="881"/>
      <c r="JN128" s="882"/>
      <c r="JO128" s="198">
        <f>SUM(JO124:JO126)</f>
        <v>0</v>
      </c>
      <c r="JP128" s="198">
        <f>SUM(JP6:JP122)</f>
        <v>0</v>
      </c>
      <c r="JQ128" s="198">
        <f>SUM(JQ6:JQ126)</f>
        <v>0</v>
      </c>
      <c r="JR128" s="198">
        <f>SUM(JR6:JR126)</f>
        <v>0</v>
      </c>
      <c r="JS128" s="198">
        <f>SUM(JS6:JS126)</f>
        <v>0</v>
      </c>
      <c r="JT128" s="219">
        <f>SUM(JT107:JT122)+SUM(JT126:JT126)</f>
        <v>0</v>
      </c>
      <c r="JY128" s="880" t="str">
        <f>Language!$E$245</f>
        <v>Number:</v>
      </c>
      <c r="JZ128" s="881"/>
      <c r="KA128" s="882"/>
      <c r="KB128" s="198">
        <f>SUM(KB124:KB126)</f>
        <v>0</v>
      </c>
      <c r="KC128" s="198">
        <f>SUM(KC6:KC122)</f>
        <v>0</v>
      </c>
      <c r="KD128" s="198">
        <f>SUM(KD6:KD126)</f>
        <v>0</v>
      </c>
      <c r="KE128" s="198">
        <f>SUM(KE6:KE126)</f>
        <v>0</v>
      </c>
      <c r="KF128" s="198">
        <f>SUM(KF6:KF126)</f>
        <v>0</v>
      </c>
      <c r="KG128" s="219">
        <f>SUM(KG107:KG122)+SUM(KG126:KG126)</f>
        <v>0</v>
      </c>
      <c r="KL128" s="880" t="str">
        <f>Language!$E$245</f>
        <v>Number:</v>
      </c>
      <c r="KM128" s="881"/>
      <c r="KN128" s="882"/>
      <c r="KO128" s="198">
        <f>SUM(KO124:KO126)</f>
        <v>0</v>
      </c>
      <c r="KP128" s="198">
        <f>SUM(KP6:KP122)</f>
        <v>0</v>
      </c>
      <c r="KQ128" s="198">
        <f>SUM(KQ6:KQ126)</f>
        <v>0</v>
      </c>
      <c r="KR128" s="198">
        <f>SUM(KR6:KR126)</f>
        <v>0</v>
      </c>
      <c r="KS128" s="198">
        <f>SUM(KS6:KS126)</f>
        <v>0</v>
      </c>
      <c r="KT128" s="219">
        <f>SUM(KT107:KT122)+SUM(KT126:KT126)</f>
        <v>0</v>
      </c>
      <c r="KY128" s="880" t="str">
        <f>Language!$E$245</f>
        <v>Number:</v>
      </c>
      <c r="KZ128" s="881"/>
      <c r="LA128" s="882"/>
      <c r="LB128" s="198">
        <f>SUM(LB124:LB126)</f>
        <v>0</v>
      </c>
      <c r="LC128" s="198">
        <f>SUM(LC6:LC122)</f>
        <v>0</v>
      </c>
      <c r="LD128" s="198">
        <f>SUM(LD6:LD126)</f>
        <v>0</v>
      </c>
      <c r="LE128" s="198">
        <f>SUM(LE6:LE126)</f>
        <v>0</v>
      </c>
      <c r="LF128" s="198">
        <f>SUM(LF6:LF126)</f>
        <v>0</v>
      </c>
      <c r="LG128" s="219">
        <f>SUM(LG107:LG122)+SUM(LG126:LG126)</f>
        <v>0</v>
      </c>
      <c r="LL128" s="880" t="str">
        <f>Language!$E$245</f>
        <v>Number:</v>
      </c>
      <c r="LM128" s="881"/>
      <c r="LN128" s="882"/>
      <c r="LO128" s="198">
        <f>SUM(LO124:LO126)</f>
        <v>0</v>
      </c>
      <c r="LP128" s="198">
        <f>SUM(LP6:LP122)</f>
        <v>0</v>
      </c>
      <c r="LQ128" s="198">
        <f>SUM(LQ6:LQ126)</f>
        <v>0</v>
      </c>
      <c r="LR128" s="198">
        <f>SUM(LR6:LR126)</f>
        <v>0</v>
      </c>
      <c r="LS128" s="198">
        <f>SUM(LS6:LS126)</f>
        <v>0</v>
      </c>
      <c r="LT128" s="219">
        <f>SUM(LT107:LT122)+SUM(LT126:LT126)</f>
        <v>0</v>
      </c>
      <c r="LY128" s="880" t="str">
        <f>Language!$E$245</f>
        <v>Number:</v>
      </c>
      <c r="LZ128" s="881"/>
      <c r="MA128" s="882"/>
      <c r="MB128" s="198">
        <f>SUM(MB124:MB126)</f>
        <v>0</v>
      </c>
      <c r="MC128" s="198">
        <f>SUM(MC6:MC122)</f>
        <v>0</v>
      </c>
      <c r="MD128" s="198">
        <f>SUM(MD6:MD126)</f>
        <v>0</v>
      </c>
      <c r="ME128" s="198">
        <f>SUM(ME6:ME126)</f>
        <v>0</v>
      </c>
      <c r="MF128" s="198">
        <f>SUM(MF6:MF126)</f>
        <v>0</v>
      </c>
      <c r="MG128" s="219">
        <f>SUM(MG107:MG122)+SUM(MG126:MG126)</f>
        <v>0</v>
      </c>
    </row>
    <row r="129" spans="2:345" ht="16.2" thickBot="1">
      <c r="L129" s="886" t="str">
        <f>Language!$E$207</f>
        <v>Points:</v>
      </c>
      <c r="M129" s="887"/>
      <c r="N129" s="888"/>
      <c r="O129" s="516">
        <f>O128*PrSettings!$F$9</f>
        <v>0</v>
      </c>
      <c r="P129" s="516">
        <f>P128*PrSettings!$F$4</f>
        <v>0</v>
      </c>
      <c r="Q129" s="516">
        <f>Q128*PrSettings!$F$5</f>
        <v>0</v>
      </c>
      <c r="R129" s="516">
        <f>R128*PrSettings!$F$6</f>
        <v>0</v>
      </c>
      <c r="S129" s="516">
        <f>S128*PrSettings!$F$7</f>
        <v>0</v>
      </c>
      <c r="T129" s="517">
        <f>T128*PrSettings!$F$8</f>
        <v>0</v>
      </c>
      <c r="Y129" s="874" t="str">
        <f>Language!$E$207</f>
        <v>Points:</v>
      </c>
      <c r="Z129" s="875"/>
      <c r="AA129" s="876"/>
      <c r="AB129" s="225">
        <f>AB128*PrSettings!$F$9</f>
        <v>0</v>
      </c>
      <c r="AC129" s="225">
        <f>AC128*PrSettings!$F$4</f>
        <v>0</v>
      </c>
      <c r="AD129" s="225">
        <f>AD128*PrSettings!$F$5</f>
        <v>0</v>
      </c>
      <c r="AE129" s="225">
        <f>AE128*PrSettings!$F$6</f>
        <v>0</v>
      </c>
      <c r="AF129" s="225">
        <f>AF128*PrSettings!$F$7</f>
        <v>0</v>
      </c>
      <c r="AG129" s="226">
        <f>AG128*PrSettings!$F$8</f>
        <v>0</v>
      </c>
      <c r="AL129" s="874" t="str">
        <f>Language!$E$207</f>
        <v>Points:</v>
      </c>
      <c r="AM129" s="875"/>
      <c r="AN129" s="876"/>
      <c r="AO129" s="225">
        <f>AO128*PrSettings!$F$9</f>
        <v>0</v>
      </c>
      <c r="AP129" s="225">
        <f>AP128*PrSettings!$F$4</f>
        <v>0</v>
      </c>
      <c r="AQ129" s="225">
        <f>AQ128*PrSettings!$F$5</f>
        <v>0</v>
      </c>
      <c r="AR129" s="225">
        <f>AR128*PrSettings!$F$6</f>
        <v>0</v>
      </c>
      <c r="AS129" s="225">
        <f>AS128*PrSettings!$F$7</f>
        <v>0</v>
      </c>
      <c r="AT129" s="226">
        <f>AT128*PrSettings!$F$8</f>
        <v>0</v>
      </c>
      <c r="AY129" s="874" t="str">
        <f>Language!$E$207</f>
        <v>Points:</v>
      </c>
      <c r="AZ129" s="875"/>
      <c r="BA129" s="876"/>
      <c r="BB129" s="225">
        <f>BB128*PrSettings!$F$9</f>
        <v>0</v>
      </c>
      <c r="BC129" s="225">
        <f>BC128*PrSettings!$F$4</f>
        <v>0</v>
      </c>
      <c r="BD129" s="225">
        <f>BD128*PrSettings!$F$5</f>
        <v>0</v>
      </c>
      <c r="BE129" s="225">
        <f>BE128*PrSettings!$F$6</f>
        <v>0</v>
      </c>
      <c r="BF129" s="225">
        <f>BF128*PrSettings!$F$7</f>
        <v>0</v>
      </c>
      <c r="BG129" s="226">
        <f>BG128*PrSettings!$F$8</f>
        <v>0</v>
      </c>
      <c r="BL129" s="874" t="str">
        <f>Language!$E$207</f>
        <v>Points:</v>
      </c>
      <c r="BM129" s="875"/>
      <c r="BN129" s="876"/>
      <c r="BO129" s="225">
        <f>BO128*PrSettings!$F$9</f>
        <v>0</v>
      </c>
      <c r="BP129" s="225">
        <f>BP128*PrSettings!$F$4</f>
        <v>0</v>
      </c>
      <c r="BQ129" s="225">
        <f>BQ128*PrSettings!$F$5</f>
        <v>0</v>
      </c>
      <c r="BR129" s="225">
        <f>BR128*PrSettings!$F$6</f>
        <v>0</v>
      </c>
      <c r="BS129" s="225">
        <f>BS128*PrSettings!$F$7</f>
        <v>0</v>
      </c>
      <c r="BT129" s="226">
        <f>BT128*PrSettings!$F$8</f>
        <v>0</v>
      </c>
      <c r="BY129" s="874" t="str">
        <f>Language!$E$207</f>
        <v>Points:</v>
      </c>
      <c r="BZ129" s="875"/>
      <c r="CA129" s="876"/>
      <c r="CB129" s="225">
        <f>CB128*PrSettings!$F$9</f>
        <v>0</v>
      </c>
      <c r="CC129" s="225">
        <f>CC128*PrSettings!$F$4</f>
        <v>0</v>
      </c>
      <c r="CD129" s="225">
        <f>CD128*PrSettings!$F$5</f>
        <v>0</v>
      </c>
      <c r="CE129" s="225">
        <f>CE128*PrSettings!$F$6</f>
        <v>0</v>
      </c>
      <c r="CF129" s="225">
        <f>CF128*PrSettings!$F$7</f>
        <v>0</v>
      </c>
      <c r="CG129" s="226">
        <f>CG128*PrSettings!$F$8</f>
        <v>0</v>
      </c>
      <c r="CL129" s="874" t="str">
        <f>Language!$E$207</f>
        <v>Points:</v>
      </c>
      <c r="CM129" s="875"/>
      <c r="CN129" s="876"/>
      <c r="CO129" s="225">
        <f>CO128*PrSettings!$F$9</f>
        <v>0</v>
      </c>
      <c r="CP129" s="225">
        <f>CP128*PrSettings!$F$4</f>
        <v>0</v>
      </c>
      <c r="CQ129" s="225">
        <f>CQ128*PrSettings!$F$5</f>
        <v>0</v>
      </c>
      <c r="CR129" s="225">
        <f>CR128*PrSettings!$F$6</f>
        <v>0</v>
      </c>
      <c r="CS129" s="225">
        <f>CS128*PrSettings!$F$7</f>
        <v>0</v>
      </c>
      <c r="CT129" s="226">
        <f>CT128*PrSettings!$F$8</f>
        <v>0</v>
      </c>
      <c r="CY129" s="874" t="str">
        <f>Language!$E$207</f>
        <v>Points:</v>
      </c>
      <c r="CZ129" s="875"/>
      <c r="DA129" s="876"/>
      <c r="DB129" s="225">
        <f>DB128*PrSettings!$F$9</f>
        <v>0</v>
      </c>
      <c r="DC129" s="225">
        <f>DC128*PrSettings!$F$4</f>
        <v>0</v>
      </c>
      <c r="DD129" s="225">
        <f>DD128*PrSettings!$F$5</f>
        <v>0</v>
      </c>
      <c r="DE129" s="225">
        <f>DE128*PrSettings!$F$6</f>
        <v>0</v>
      </c>
      <c r="DF129" s="225">
        <f>DF128*PrSettings!$F$7</f>
        <v>0</v>
      </c>
      <c r="DG129" s="226">
        <f>DG128*PrSettings!$F$8</f>
        <v>0</v>
      </c>
      <c r="DL129" s="874" t="str">
        <f>Language!$E$207</f>
        <v>Points:</v>
      </c>
      <c r="DM129" s="875"/>
      <c r="DN129" s="876"/>
      <c r="DO129" s="225">
        <f>DO128*PrSettings!$F$9</f>
        <v>0</v>
      </c>
      <c r="DP129" s="225">
        <f>DP128*PrSettings!$F$4</f>
        <v>0</v>
      </c>
      <c r="DQ129" s="225">
        <f>DQ128*PrSettings!$F$5</f>
        <v>0</v>
      </c>
      <c r="DR129" s="225">
        <f>DR128*PrSettings!$F$6</f>
        <v>0</v>
      </c>
      <c r="DS129" s="225">
        <f>DS128*PrSettings!$F$7</f>
        <v>0</v>
      </c>
      <c r="DT129" s="226">
        <f>DT128*PrSettings!$F$8</f>
        <v>0</v>
      </c>
      <c r="DY129" s="874" t="str">
        <f>Language!$E$207</f>
        <v>Points:</v>
      </c>
      <c r="DZ129" s="875"/>
      <c r="EA129" s="876"/>
      <c r="EB129" s="225">
        <f>EB128*PrSettings!$F$9</f>
        <v>0</v>
      </c>
      <c r="EC129" s="225">
        <f>EC128*PrSettings!$F$4</f>
        <v>0</v>
      </c>
      <c r="ED129" s="225">
        <f>ED128*PrSettings!$F$5</f>
        <v>0</v>
      </c>
      <c r="EE129" s="225">
        <f>EE128*PrSettings!$F$6</f>
        <v>0</v>
      </c>
      <c r="EF129" s="225">
        <f>EF128*PrSettings!$F$7</f>
        <v>0</v>
      </c>
      <c r="EG129" s="226">
        <f>EG128*PrSettings!$F$8</f>
        <v>0</v>
      </c>
      <c r="EL129" s="874" t="str">
        <f>Language!$E$207</f>
        <v>Points:</v>
      </c>
      <c r="EM129" s="875"/>
      <c r="EN129" s="876"/>
      <c r="EO129" s="225">
        <f>EO128*PrSettings!$F$9</f>
        <v>0</v>
      </c>
      <c r="EP129" s="225">
        <f>EP128*PrSettings!$F$4</f>
        <v>0</v>
      </c>
      <c r="EQ129" s="225">
        <f>EQ128*PrSettings!$F$5</f>
        <v>0</v>
      </c>
      <c r="ER129" s="225">
        <f>ER128*PrSettings!$F$6</f>
        <v>0</v>
      </c>
      <c r="ES129" s="225">
        <f>ES128*PrSettings!$F$7</f>
        <v>0</v>
      </c>
      <c r="ET129" s="226">
        <f>ET128*PrSettings!$F$8</f>
        <v>0</v>
      </c>
      <c r="EY129" s="874" t="str">
        <f>Language!$E$207</f>
        <v>Points:</v>
      </c>
      <c r="EZ129" s="875"/>
      <c r="FA129" s="876"/>
      <c r="FB129" s="225">
        <f>FB128*PrSettings!$F$9</f>
        <v>0</v>
      </c>
      <c r="FC129" s="225">
        <f>FC128*PrSettings!$F$4</f>
        <v>0</v>
      </c>
      <c r="FD129" s="225">
        <f>FD128*PrSettings!$F$5</f>
        <v>0</v>
      </c>
      <c r="FE129" s="225">
        <f>FE128*PrSettings!$F$6</f>
        <v>0</v>
      </c>
      <c r="FF129" s="225">
        <f>FF128*PrSettings!$F$7</f>
        <v>0</v>
      </c>
      <c r="FG129" s="226">
        <f>FG128*PrSettings!$F$8</f>
        <v>0</v>
      </c>
      <c r="FL129" s="874" t="str">
        <f>Language!$E$207</f>
        <v>Points:</v>
      </c>
      <c r="FM129" s="875"/>
      <c r="FN129" s="876"/>
      <c r="FO129" s="225">
        <f>FO128*PrSettings!$F$9</f>
        <v>0</v>
      </c>
      <c r="FP129" s="225">
        <f>FP128*PrSettings!$F$4</f>
        <v>0</v>
      </c>
      <c r="FQ129" s="225">
        <f>FQ128*PrSettings!$F$5</f>
        <v>0</v>
      </c>
      <c r="FR129" s="225">
        <f>FR128*PrSettings!$F$6</f>
        <v>0</v>
      </c>
      <c r="FS129" s="225">
        <f>FS128*PrSettings!$F$7</f>
        <v>0</v>
      </c>
      <c r="FT129" s="226">
        <f>FT128*PrSettings!$F$8</f>
        <v>0</v>
      </c>
      <c r="FY129" s="874" t="str">
        <f>Language!$E$207</f>
        <v>Points:</v>
      </c>
      <c r="FZ129" s="875"/>
      <c r="GA129" s="876"/>
      <c r="GB129" s="225">
        <f>GB128*PrSettings!$F$9</f>
        <v>0</v>
      </c>
      <c r="GC129" s="225">
        <f>GC128*PrSettings!$F$4</f>
        <v>0</v>
      </c>
      <c r="GD129" s="225">
        <f>GD128*PrSettings!$F$5</f>
        <v>0</v>
      </c>
      <c r="GE129" s="225">
        <f>GE128*PrSettings!$F$6</f>
        <v>0</v>
      </c>
      <c r="GF129" s="225">
        <f>GF128*PrSettings!$F$7</f>
        <v>0</v>
      </c>
      <c r="GG129" s="226">
        <f>GG128*PrSettings!$F$8</f>
        <v>0</v>
      </c>
      <c r="GL129" s="874" t="str">
        <f>Language!$E$207</f>
        <v>Points:</v>
      </c>
      <c r="GM129" s="875"/>
      <c r="GN129" s="876"/>
      <c r="GO129" s="225">
        <f>GO128*PrSettings!$F$9</f>
        <v>0</v>
      </c>
      <c r="GP129" s="225">
        <f>GP128*PrSettings!$F$4</f>
        <v>0</v>
      </c>
      <c r="GQ129" s="225">
        <f>GQ128*PrSettings!$F$5</f>
        <v>0</v>
      </c>
      <c r="GR129" s="225">
        <f>GR128*PrSettings!$F$6</f>
        <v>0</v>
      </c>
      <c r="GS129" s="225">
        <f>GS128*PrSettings!$F$7</f>
        <v>0</v>
      </c>
      <c r="GT129" s="226">
        <f>GT128*PrSettings!$F$8</f>
        <v>0</v>
      </c>
      <c r="GY129" s="874" t="str">
        <f>Language!$E$207</f>
        <v>Points:</v>
      </c>
      <c r="GZ129" s="875"/>
      <c r="HA129" s="876"/>
      <c r="HB129" s="225">
        <f>HB128*PrSettings!$F$9</f>
        <v>0</v>
      </c>
      <c r="HC129" s="225">
        <f>HC128*PrSettings!$F$4</f>
        <v>0</v>
      </c>
      <c r="HD129" s="225">
        <f>HD128*PrSettings!$F$5</f>
        <v>0</v>
      </c>
      <c r="HE129" s="225">
        <f>HE128*PrSettings!$F$6</f>
        <v>0</v>
      </c>
      <c r="HF129" s="225">
        <f>HF128*PrSettings!$F$7</f>
        <v>0</v>
      </c>
      <c r="HG129" s="226">
        <f>HG128*PrSettings!$F$8</f>
        <v>0</v>
      </c>
      <c r="HL129" s="874" t="str">
        <f>Language!$E$207</f>
        <v>Points:</v>
      </c>
      <c r="HM129" s="875"/>
      <c r="HN129" s="876"/>
      <c r="HO129" s="225">
        <f>HO128*PrSettings!$F$9</f>
        <v>0</v>
      </c>
      <c r="HP129" s="225">
        <f>HP128*PrSettings!$F$4</f>
        <v>0</v>
      </c>
      <c r="HQ129" s="225">
        <f>HQ128*PrSettings!$F$5</f>
        <v>0</v>
      </c>
      <c r="HR129" s="225">
        <f>HR128*PrSettings!$F$6</f>
        <v>0</v>
      </c>
      <c r="HS129" s="225">
        <f>HS128*PrSettings!$F$7</f>
        <v>0</v>
      </c>
      <c r="HT129" s="226">
        <f>HT128*PrSettings!$F$8</f>
        <v>0</v>
      </c>
      <c r="HY129" s="874" t="str">
        <f>Language!$E$207</f>
        <v>Points:</v>
      </c>
      <c r="HZ129" s="875"/>
      <c r="IA129" s="876"/>
      <c r="IB129" s="225">
        <f>IB128*PrSettings!$F$9</f>
        <v>0</v>
      </c>
      <c r="IC129" s="225">
        <f>IC128*PrSettings!$F$4</f>
        <v>0</v>
      </c>
      <c r="ID129" s="225">
        <f>ID128*PrSettings!$F$5</f>
        <v>0</v>
      </c>
      <c r="IE129" s="225">
        <f>IE128*PrSettings!$F$6</f>
        <v>0</v>
      </c>
      <c r="IF129" s="225">
        <f>IF128*PrSettings!$F$7</f>
        <v>0</v>
      </c>
      <c r="IG129" s="226">
        <f>IG128*PrSettings!$F$8</f>
        <v>0</v>
      </c>
      <c r="IL129" s="874" t="str">
        <f>Language!$E$207</f>
        <v>Points:</v>
      </c>
      <c r="IM129" s="875"/>
      <c r="IN129" s="876"/>
      <c r="IO129" s="225">
        <f>IO128*PrSettings!$F$9</f>
        <v>0</v>
      </c>
      <c r="IP129" s="225">
        <f>IP128*PrSettings!$F$4</f>
        <v>0</v>
      </c>
      <c r="IQ129" s="225">
        <f>IQ128*PrSettings!$F$5</f>
        <v>0</v>
      </c>
      <c r="IR129" s="225">
        <f>IR128*PrSettings!$F$6</f>
        <v>0</v>
      </c>
      <c r="IS129" s="225">
        <f>IS128*PrSettings!$F$7</f>
        <v>0</v>
      </c>
      <c r="IT129" s="226">
        <f>IT128*PrSettings!$F$8</f>
        <v>0</v>
      </c>
      <c r="IY129" s="874" t="str">
        <f>Language!$E$207</f>
        <v>Points:</v>
      </c>
      <c r="IZ129" s="875"/>
      <c r="JA129" s="876"/>
      <c r="JB129" s="225">
        <f>JB128*PrSettings!$F$9</f>
        <v>0</v>
      </c>
      <c r="JC129" s="225">
        <f>JC128*PrSettings!$F$4</f>
        <v>0</v>
      </c>
      <c r="JD129" s="225">
        <f>JD128*PrSettings!$F$5</f>
        <v>0</v>
      </c>
      <c r="JE129" s="225">
        <f>JE128*PrSettings!$F$6</f>
        <v>0</v>
      </c>
      <c r="JF129" s="225">
        <f>JF128*PrSettings!$F$7</f>
        <v>0</v>
      </c>
      <c r="JG129" s="226">
        <f>JG128*PrSettings!$F$8</f>
        <v>0</v>
      </c>
      <c r="JL129" s="874" t="str">
        <f>Language!$E$207</f>
        <v>Points:</v>
      </c>
      <c r="JM129" s="875"/>
      <c r="JN129" s="876"/>
      <c r="JO129" s="225">
        <f>JO128*PrSettings!$F$9</f>
        <v>0</v>
      </c>
      <c r="JP129" s="225">
        <f>JP128*PrSettings!$F$4</f>
        <v>0</v>
      </c>
      <c r="JQ129" s="225">
        <f>JQ128*PrSettings!$F$5</f>
        <v>0</v>
      </c>
      <c r="JR129" s="225">
        <f>JR128*PrSettings!$F$6</f>
        <v>0</v>
      </c>
      <c r="JS129" s="225">
        <f>JS128*PrSettings!$F$7</f>
        <v>0</v>
      </c>
      <c r="JT129" s="226">
        <f>JT128*PrSettings!$F$8</f>
        <v>0</v>
      </c>
      <c r="JY129" s="874" t="str">
        <f>Language!$E$207</f>
        <v>Points:</v>
      </c>
      <c r="JZ129" s="875"/>
      <c r="KA129" s="876"/>
      <c r="KB129" s="225">
        <f>KB128*PrSettings!$F$9</f>
        <v>0</v>
      </c>
      <c r="KC129" s="225">
        <f>KC128*PrSettings!$F$4</f>
        <v>0</v>
      </c>
      <c r="KD129" s="225">
        <f>KD128*PrSettings!$F$5</f>
        <v>0</v>
      </c>
      <c r="KE129" s="225">
        <f>KE128*PrSettings!$F$6</f>
        <v>0</v>
      </c>
      <c r="KF129" s="225">
        <f>KF128*PrSettings!$F$7</f>
        <v>0</v>
      </c>
      <c r="KG129" s="226">
        <f>KG128*PrSettings!$F$8</f>
        <v>0</v>
      </c>
      <c r="KL129" s="874" t="str">
        <f>Language!$E$207</f>
        <v>Points:</v>
      </c>
      <c r="KM129" s="875"/>
      <c r="KN129" s="876"/>
      <c r="KO129" s="225">
        <f>KO128*PrSettings!$F$9</f>
        <v>0</v>
      </c>
      <c r="KP129" s="225">
        <f>KP128*PrSettings!$F$4</f>
        <v>0</v>
      </c>
      <c r="KQ129" s="225">
        <f>KQ128*PrSettings!$F$5</f>
        <v>0</v>
      </c>
      <c r="KR129" s="225">
        <f>KR128*PrSettings!$F$6</f>
        <v>0</v>
      </c>
      <c r="KS129" s="225">
        <f>KS128*PrSettings!$F$7</f>
        <v>0</v>
      </c>
      <c r="KT129" s="226">
        <f>KT128*PrSettings!$F$8</f>
        <v>0</v>
      </c>
      <c r="KY129" s="874" t="str">
        <f>Language!$E$207</f>
        <v>Points:</v>
      </c>
      <c r="KZ129" s="875"/>
      <c r="LA129" s="876"/>
      <c r="LB129" s="225">
        <f>LB128*PrSettings!$F$9</f>
        <v>0</v>
      </c>
      <c r="LC129" s="225">
        <f>LC128*PrSettings!$F$4</f>
        <v>0</v>
      </c>
      <c r="LD129" s="225">
        <f>LD128*PrSettings!$F$5</f>
        <v>0</v>
      </c>
      <c r="LE129" s="225">
        <f>LE128*PrSettings!$F$6</f>
        <v>0</v>
      </c>
      <c r="LF129" s="225">
        <f>LF128*PrSettings!$F$7</f>
        <v>0</v>
      </c>
      <c r="LG129" s="226">
        <f>LG128*PrSettings!$F$8</f>
        <v>0</v>
      </c>
      <c r="LL129" s="874" t="str">
        <f>Language!$E$207</f>
        <v>Points:</v>
      </c>
      <c r="LM129" s="875"/>
      <c r="LN129" s="876"/>
      <c r="LO129" s="225">
        <f>LO128*PrSettings!$F$9</f>
        <v>0</v>
      </c>
      <c r="LP129" s="225">
        <f>LP128*PrSettings!$F$4</f>
        <v>0</v>
      </c>
      <c r="LQ129" s="225">
        <f>LQ128*PrSettings!$F$5</f>
        <v>0</v>
      </c>
      <c r="LR129" s="225">
        <f>LR128*PrSettings!$F$6</f>
        <v>0</v>
      </c>
      <c r="LS129" s="225">
        <f>LS128*PrSettings!$F$7</f>
        <v>0</v>
      </c>
      <c r="LT129" s="226">
        <f>LT128*PrSettings!$F$8</f>
        <v>0</v>
      </c>
      <c r="LY129" s="874" t="str">
        <f>Language!$E$207</f>
        <v>Points:</v>
      </c>
      <c r="LZ129" s="875"/>
      <c r="MA129" s="876"/>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c r="L130" s="877" t="str">
        <f>Language!$E$208</f>
        <v>Sum:</v>
      </c>
      <c r="M130" s="878"/>
      <c r="N130" s="879"/>
      <c r="O130" s="871">
        <f>SUM(O129:T129)</f>
        <v>0</v>
      </c>
      <c r="P130" s="872"/>
      <c r="Q130" s="872"/>
      <c r="R130" s="872"/>
      <c r="S130" s="872"/>
      <c r="T130" s="873"/>
      <c r="Y130" s="877" t="str">
        <f>Language!$E$208</f>
        <v>Sum:</v>
      </c>
      <c r="Z130" s="878"/>
      <c r="AA130" s="879"/>
      <c r="AB130" s="871">
        <f>SUM(AB129:AG129)</f>
        <v>0</v>
      </c>
      <c r="AC130" s="872"/>
      <c r="AD130" s="872"/>
      <c r="AE130" s="872"/>
      <c r="AF130" s="872"/>
      <c r="AG130" s="873"/>
      <c r="AL130" s="877" t="str">
        <f>Language!$E$208</f>
        <v>Sum:</v>
      </c>
      <c r="AM130" s="878"/>
      <c r="AN130" s="879"/>
      <c r="AO130" s="871">
        <f>SUM(AO129:AT129)</f>
        <v>0</v>
      </c>
      <c r="AP130" s="872"/>
      <c r="AQ130" s="872"/>
      <c r="AR130" s="872"/>
      <c r="AS130" s="872"/>
      <c r="AT130" s="873"/>
      <c r="AY130" s="877" t="str">
        <f>Language!$E$208</f>
        <v>Sum:</v>
      </c>
      <c r="AZ130" s="878"/>
      <c r="BA130" s="879"/>
      <c r="BB130" s="871">
        <f>SUM(BB129:BG129)</f>
        <v>0</v>
      </c>
      <c r="BC130" s="872"/>
      <c r="BD130" s="872"/>
      <c r="BE130" s="872"/>
      <c r="BF130" s="872"/>
      <c r="BG130" s="873"/>
      <c r="BL130" s="877" t="str">
        <f>Language!$E$208</f>
        <v>Sum:</v>
      </c>
      <c r="BM130" s="878"/>
      <c r="BN130" s="879"/>
      <c r="BO130" s="871">
        <f>SUM(BO129:BT129)</f>
        <v>0</v>
      </c>
      <c r="BP130" s="872"/>
      <c r="BQ130" s="872"/>
      <c r="BR130" s="872"/>
      <c r="BS130" s="872"/>
      <c r="BT130" s="873"/>
      <c r="BY130" s="877" t="str">
        <f>Language!$E$208</f>
        <v>Sum:</v>
      </c>
      <c r="BZ130" s="878"/>
      <c r="CA130" s="879"/>
      <c r="CB130" s="871">
        <f>SUM(CB129:CG129)</f>
        <v>0</v>
      </c>
      <c r="CC130" s="872"/>
      <c r="CD130" s="872"/>
      <c r="CE130" s="872"/>
      <c r="CF130" s="872"/>
      <c r="CG130" s="873"/>
      <c r="CL130" s="877" t="str">
        <f>Language!$E$208</f>
        <v>Sum:</v>
      </c>
      <c r="CM130" s="878"/>
      <c r="CN130" s="879"/>
      <c r="CO130" s="871">
        <f>SUM(CO129:CT129)</f>
        <v>0</v>
      </c>
      <c r="CP130" s="872"/>
      <c r="CQ130" s="872"/>
      <c r="CR130" s="872"/>
      <c r="CS130" s="872"/>
      <c r="CT130" s="873"/>
      <c r="CY130" s="877" t="str">
        <f>Language!$E$208</f>
        <v>Sum:</v>
      </c>
      <c r="CZ130" s="878"/>
      <c r="DA130" s="879"/>
      <c r="DB130" s="871">
        <f>SUM(DB129:DG129)</f>
        <v>0</v>
      </c>
      <c r="DC130" s="872"/>
      <c r="DD130" s="872"/>
      <c r="DE130" s="872"/>
      <c r="DF130" s="872"/>
      <c r="DG130" s="873"/>
      <c r="DL130" s="877" t="str">
        <f>Language!$E$208</f>
        <v>Sum:</v>
      </c>
      <c r="DM130" s="878"/>
      <c r="DN130" s="879"/>
      <c r="DO130" s="871">
        <f>SUM(DO129:DT129)</f>
        <v>0</v>
      </c>
      <c r="DP130" s="872"/>
      <c r="DQ130" s="872"/>
      <c r="DR130" s="872"/>
      <c r="DS130" s="872"/>
      <c r="DT130" s="873"/>
      <c r="DY130" s="877" t="str">
        <f>Language!$E$208</f>
        <v>Sum:</v>
      </c>
      <c r="DZ130" s="878"/>
      <c r="EA130" s="879"/>
      <c r="EB130" s="871">
        <f>SUM(EB129:EG129)</f>
        <v>0</v>
      </c>
      <c r="EC130" s="872"/>
      <c r="ED130" s="872"/>
      <c r="EE130" s="872"/>
      <c r="EF130" s="872"/>
      <c r="EG130" s="873"/>
      <c r="EL130" s="877" t="str">
        <f>Language!$E$208</f>
        <v>Sum:</v>
      </c>
      <c r="EM130" s="878"/>
      <c r="EN130" s="879"/>
      <c r="EO130" s="871">
        <f>SUM(EO129:ET129)</f>
        <v>0</v>
      </c>
      <c r="EP130" s="872"/>
      <c r="EQ130" s="872"/>
      <c r="ER130" s="872"/>
      <c r="ES130" s="872"/>
      <c r="ET130" s="873"/>
      <c r="EY130" s="877" t="str">
        <f>Language!$E$208</f>
        <v>Sum:</v>
      </c>
      <c r="EZ130" s="878"/>
      <c r="FA130" s="879"/>
      <c r="FB130" s="871">
        <f>SUM(FB129:FG129)</f>
        <v>0</v>
      </c>
      <c r="FC130" s="872"/>
      <c r="FD130" s="872"/>
      <c r="FE130" s="872"/>
      <c r="FF130" s="872"/>
      <c r="FG130" s="873"/>
      <c r="FL130" s="877" t="str">
        <f>Language!$E$208</f>
        <v>Sum:</v>
      </c>
      <c r="FM130" s="878"/>
      <c r="FN130" s="879"/>
      <c r="FO130" s="871">
        <f>SUM(FO129:FT129)</f>
        <v>0</v>
      </c>
      <c r="FP130" s="872"/>
      <c r="FQ130" s="872"/>
      <c r="FR130" s="872"/>
      <c r="FS130" s="872"/>
      <c r="FT130" s="873"/>
      <c r="FY130" s="877" t="str">
        <f>Language!$E$208</f>
        <v>Sum:</v>
      </c>
      <c r="FZ130" s="878"/>
      <c r="GA130" s="879"/>
      <c r="GB130" s="871">
        <f>SUM(GB129:GG129)</f>
        <v>0</v>
      </c>
      <c r="GC130" s="872"/>
      <c r="GD130" s="872"/>
      <c r="GE130" s="872"/>
      <c r="GF130" s="872"/>
      <c r="GG130" s="873"/>
      <c r="GL130" s="877" t="str">
        <f>Language!$E$208</f>
        <v>Sum:</v>
      </c>
      <c r="GM130" s="878"/>
      <c r="GN130" s="879"/>
      <c r="GO130" s="871">
        <f>SUM(GO129:GT129)</f>
        <v>0</v>
      </c>
      <c r="GP130" s="872"/>
      <c r="GQ130" s="872"/>
      <c r="GR130" s="872"/>
      <c r="GS130" s="872"/>
      <c r="GT130" s="873"/>
      <c r="GY130" s="877" t="str">
        <f>Language!$E$208</f>
        <v>Sum:</v>
      </c>
      <c r="GZ130" s="878"/>
      <c r="HA130" s="879"/>
      <c r="HB130" s="871">
        <f>SUM(HB129:HG129)</f>
        <v>0</v>
      </c>
      <c r="HC130" s="872"/>
      <c r="HD130" s="872"/>
      <c r="HE130" s="872"/>
      <c r="HF130" s="872"/>
      <c r="HG130" s="873"/>
      <c r="HL130" s="877" t="str">
        <f>Language!$E$208</f>
        <v>Sum:</v>
      </c>
      <c r="HM130" s="878"/>
      <c r="HN130" s="879"/>
      <c r="HO130" s="871">
        <f>SUM(HO129:HT129)</f>
        <v>0</v>
      </c>
      <c r="HP130" s="872"/>
      <c r="HQ130" s="872"/>
      <c r="HR130" s="872"/>
      <c r="HS130" s="872"/>
      <c r="HT130" s="873"/>
      <c r="HY130" s="877" t="str">
        <f>Language!$E$208</f>
        <v>Sum:</v>
      </c>
      <c r="HZ130" s="878"/>
      <c r="IA130" s="879"/>
      <c r="IB130" s="871">
        <f>SUM(IB129:IG129)</f>
        <v>0</v>
      </c>
      <c r="IC130" s="872"/>
      <c r="ID130" s="872"/>
      <c r="IE130" s="872"/>
      <c r="IF130" s="872"/>
      <c r="IG130" s="873"/>
      <c r="IL130" s="877" t="str">
        <f>Language!$E$208</f>
        <v>Sum:</v>
      </c>
      <c r="IM130" s="878"/>
      <c r="IN130" s="879"/>
      <c r="IO130" s="871">
        <f>SUM(IO129:IT129)</f>
        <v>0</v>
      </c>
      <c r="IP130" s="872"/>
      <c r="IQ130" s="872"/>
      <c r="IR130" s="872"/>
      <c r="IS130" s="872"/>
      <c r="IT130" s="873"/>
      <c r="IY130" s="877" t="str">
        <f>Language!$E$208</f>
        <v>Sum:</v>
      </c>
      <c r="IZ130" s="878"/>
      <c r="JA130" s="879"/>
      <c r="JB130" s="871">
        <f>SUM(JB129:JG129)</f>
        <v>0</v>
      </c>
      <c r="JC130" s="872"/>
      <c r="JD130" s="872"/>
      <c r="JE130" s="872"/>
      <c r="JF130" s="872"/>
      <c r="JG130" s="873"/>
      <c r="JL130" s="877" t="str">
        <f>Language!$E$208</f>
        <v>Sum:</v>
      </c>
      <c r="JM130" s="878"/>
      <c r="JN130" s="879"/>
      <c r="JO130" s="871">
        <f>SUM(JO129:JT129)</f>
        <v>0</v>
      </c>
      <c r="JP130" s="872"/>
      <c r="JQ130" s="872"/>
      <c r="JR130" s="872"/>
      <c r="JS130" s="872"/>
      <c r="JT130" s="873"/>
      <c r="JY130" s="877" t="str">
        <f>Language!$E$208</f>
        <v>Sum:</v>
      </c>
      <c r="JZ130" s="878"/>
      <c r="KA130" s="879"/>
      <c r="KB130" s="871">
        <f>SUM(KB129:KG129)</f>
        <v>0</v>
      </c>
      <c r="KC130" s="872"/>
      <c r="KD130" s="872"/>
      <c r="KE130" s="872"/>
      <c r="KF130" s="872"/>
      <c r="KG130" s="873"/>
      <c r="KL130" s="877" t="str">
        <f>Language!$E$208</f>
        <v>Sum:</v>
      </c>
      <c r="KM130" s="878"/>
      <c r="KN130" s="879"/>
      <c r="KO130" s="871">
        <f>SUM(KO129:KT129)</f>
        <v>0</v>
      </c>
      <c r="KP130" s="872"/>
      <c r="KQ130" s="872"/>
      <c r="KR130" s="872"/>
      <c r="KS130" s="872"/>
      <c r="KT130" s="873"/>
      <c r="KY130" s="877" t="str">
        <f>Language!$E$208</f>
        <v>Sum:</v>
      </c>
      <c r="KZ130" s="878"/>
      <c r="LA130" s="879"/>
      <c r="LB130" s="871">
        <f>SUM(LB129:LG129)</f>
        <v>0</v>
      </c>
      <c r="LC130" s="872"/>
      <c r="LD130" s="872"/>
      <c r="LE130" s="872"/>
      <c r="LF130" s="872"/>
      <c r="LG130" s="873"/>
      <c r="LL130" s="877" t="str">
        <f>Language!$E$208</f>
        <v>Sum:</v>
      </c>
      <c r="LM130" s="878"/>
      <c r="LN130" s="879"/>
      <c r="LO130" s="871">
        <f>SUM(LO129:LT129)</f>
        <v>0</v>
      </c>
      <c r="LP130" s="872"/>
      <c r="LQ130" s="872"/>
      <c r="LR130" s="872"/>
      <c r="LS130" s="872"/>
      <c r="LT130" s="873"/>
      <c r="LY130" s="877" t="str">
        <f>Language!$E$208</f>
        <v>Sum:</v>
      </c>
      <c r="LZ130" s="878"/>
      <c r="MA130" s="879"/>
      <c r="MB130" s="871">
        <f>SUM(MB129:MG129)</f>
        <v>0</v>
      </c>
      <c r="MC130" s="872"/>
      <c r="MD130" s="872"/>
      <c r="ME130" s="872"/>
      <c r="MF130" s="872"/>
      <c r="MG130" s="873"/>
    </row>
    <row r="131" spans="2:345" ht="30.75" customHeight="1" thickTop="1"/>
    <row r="132" spans="2:345" ht="16.2" thickBot="1">
      <c r="B132" s="866" t="str">
        <f>Language!$E$221</f>
        <v>Hint</v>
      </c>
      <c r="C132" s="866"/>
      <c r="D132" s="866"/>
      <c r="E132" s="866"/>
      <c r="F132" s="866"/>
      <c r="G132" s="866"/>
      <c r="H132" s="866"/>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c r="B133" s="850" t="str">
        <f>Language!$E$230</f>
        <v>For example, to add ten more people, select columns HI through MG and copy them to the right. Finished.
(Remove sheet protection!)</v>
      </c>
      <c r="C133" s="851"/>
      <c r="D133" s="851"/>
      <c r="E133" s="851"/>
      <c r="F133" s="851"/>
      <c r="G133" s="851"/>
      <c r="H133" s="852"/>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c r="B134" s="853"/>
      <c r="C134" s="854"/>
      <c r="D134" s="854"/>
      <c r="E134" s="854"/>
      <c r="F134" s="854"/>
      <c r="G134" s="854"/>
      <c r="H134" s="855"/>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c r="B135" s="853"/>
      <c r="C135" s="854"/>
      <c r="D135" s="854"/>
      <c r="E135" s="854"/>
      <c r="F135" s="854"/>
      <c r="G135" s="854"/>
      <c r="H135" s="855"/>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c r="B136" s="853" t="str">
        <f>Language!$E$244</f>
        <v>In the round of 16, quarter-finals and semi-finals, the result is predicted without a penalty shoot-out. A tie can also be entered. In the final and third-place match, the total score (including penalty shoot-outs) must be entered.</v>
      </c>
      <c r="C136" s="854"/>
      <c r="D136" s="854"/>
      <c r="E136" s="854"/>
      <c r="F136" s="854"/>
      <c r="G136" s="854"/>
      <c r="H136" s="855"/>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c r="B137" s="853"/>
      <c r="C137" s="854"/>
      <c r="D137" s="854"/>
      <c r="E137" s="854"/>
      <c r="F137" s="854"/>
      <c r="G137" s="854"/>
      <c r="H137" s="855"/>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c r="B138" s="853"/>
      <c r="C138" s="854"/>
      <c r="D138" s="854"/>
      <c r="E138" s="854"/>
      <c r="F138" s="854"/>
      <c r="G138" s="854"/>
      <c r="H138" s="855"/>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c r="B139" s="853" t="str">
        <f>Language!$E$232</f>
        <v>The factors for the individual categories and other presettings can be selected on the 'PrSettings' worksheet.</v>
      </c>
      <c r="C139" s="854"/>
      <c r="D139" s="854"/>
      <c r="E139" s="854"/>
      <c r="F139" s="854"/>
      <c r="G139" s="854"/>
      <c r="H139" s="855"/>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c r="B140" s="853"/>
      <c r="C140" s="854"/>
      <c r="D140" s="854"/>
      <c r="E140" s="854"/>
      <c r="F140" s="854"/>
      <c r="G140" s="854"/>
      <c r="H140" s="855"/>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2" thickBot="1">
      <c r="B141" s="856"/>
      <c r="C141" s="857"/>
      <c r="D141" s="857"/>
      <c r="E141" s="857"/>
      <c r="F141" s="857"/>
      <c r="G141" s="857"/>
      <c r="H141" s="858"/>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2" thickTop="1">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4.4" zeroHeight="1"/>
  <cols>
    <col min="1" max="1" width="11.44140625" customWidth="1"/>
    <col min="2" max="2" width="6.33203125" style="26" customWidth="1"/>
    <col min="3" max="3" width="21" style="40" customWidth="1"/>
    <col min="4" max="5" width="11.44140625" customWidth="1"/>
    <col min="6" max="6" width="3.33203125" hidden="1" customWidth="1"/>
    <col min="7" max="7" width="11.44140625" hidden="1" customWidth="1"/>
    <col min="8" max="8" width="21" hidden="1" customWidth="1"/>
    <col min="9" max="10" width="11.44140625" hidden="1" customWidth="1"/>
    <col min="11" max="11" width="8" hidden="1" customWidth="1"/>
    <col min="12" max="12" width="18.109375" hidden="1" customWidth="1"/>
    <col min="13" max="13" width="5.5546875" hidden="1" customWidth="1"/>
    <col min="14" max="16384" width="11.44140625" hidden="1"/>
  </cols>
  <sheetData>
    <row r="1" spans="2:13" ht="23.4">
      <c r="B1" s="883" t="str">
        <f>Language!$E$127</f>
        <v>Predictions Ranking</v>
      </c>
      <c r="C1" s="883"/>
      <c r="D1" s="883"/>
    </row>
    <row r="2" spans="2:13" ht="15" thickBot="1"/>
    <row r="3" spans="2:13" ht="15.6" thickTop="1" thickBot="1">
      <c r="B3" s="272"/>
      <c r="C3" s="273" t="str">
        <f>Language!$E$176</f>
        <v>Name</v>
      </c>
      <c r="D3" s="274" t="str">
        <f>Language!$E$135</f>
        <v>Total</v>
      </c>
      <c r="E3" s="275"/>
      <c r="F3" s="275"/>
      <c r="G3" s="276" t="s">
        <v>638</v>
      </c>
      <c r="H3" s="277" t="s">
        <v>403</v>
      </c>
      <c r="I3" s="274" t="s">
        <v>192</v>
      </c>
      <c r="J3" s="278" t="s">
        <v>638</v>
      </c>
      <c r="L3" s="19" t="s">
        <v>697</v>
      </c>
      <c r="M3">
        <v>9</v>
      </c>
    </row>
    <row r="4" spans="2:1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 thickBot="1">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4.4" zeroHeight="1"/>
  <cols>
    <col min="1" max="12" width="11.44140625" customWidth="1"/>
    <col min="13" max="13" width="5.33203125" customWidth="1"/>
    <col min="14" max="14" width="4" customWidth="1"/>
    <col min="15" max="15" width="6.88671875" customWidth="1"/>
    <col min="16" max="16" width="11.44140625" customWidth="1"/>
    <col min="17" max="16384" width="11.44140625" hidden="1"/>
  </cols>
  <sheetData>
    <row r="1" spans="2:15" ht="28.8">
      <c r="B1" s="892" t="str">
        <f>Language!$E$223</f>
        <v>Settings</v>
      </c>
      <c r="C1" s="892"/>
      <c r="D1" s="892"/>
      <c r="E1" s="892"/>
      <c r="F1" s="892"/>
    </row>
    <row r="2" spans="2:15"/>
    <row r="3" spans="2:15" ht="16.2" thickBot="1">
      <c r="B3" s="899" t="str">
        <f>Language!$E$222</f>
        <v>Factors</v>
      </c>
      <c r="C3" s="899"/>
      <c r="D3" s="899"/>
      <c r="E3" s="899"/>
      <c r="F3" s="899"/>
      <c r="H3" s="899" t="str">
        <f>Language!$E$223</f>
        <v>Settings</v>
      </c>
      <c r="I3" s="899"/>
      <c r="J3" s="899"/>
      <c r="K3" s="899"/>
      <c r="L3" s="899"/>
      <c r="M3" s="899"/>
      <c r="N3" s="899"/>
      <c r="O3" s="899"/>
    </row>
    <row r="4" spans="2:15" ht="24" thickTop="1">
      <c r="B4" s="903" t="str">
        <f>Language!$E$225</f>
        <v>Won/Draw/Loss:</v>
      </c>
      <c r="C4" s="904"/>
      <c r="D4" s="904"/>
      <c r="E4" s="904"/>
      <c r="F4" s="299">
        <v>5</v>
      </c>
      <c r="H4" s="893" t="str">
        <f>Language!$E$236</f>
        <v>Points for goal difference in the event of a tie:</v>
      </c>
      <c r="I4" s="894"/>
      <c r="J4" s="894"/>
      <c r="K4" s="894"/>
      <c r="L4" s="895"/>
      <c r="M4" s="294" t="s">
        <v>1691</v>
      </c>
      <c r="N4" s="292"/>
      <c r="O4" s="293" t="str">
        <f>IF(M4="●",Language!E237,Language!E238)</f>
        <v>yes</v>
      </c>
    </row>
    <row r="5" spans="2:15" ht="18" customHeight="1">
      <c r="B5" s="905" t="str">
        <f>Language!$E$226</f>
        <v>goal difference:</v>
      </c>
      <c r="C5" s="906"/>
      <c r="D5" s="906"/>
      <c r="E5" s="906"/>
      <c r="F5" s="300">
        <v>5</v>
      </c>
      <c r="H5" s="900"/>
      <c r="I5" s="901"/>
      <c r="J5" s="901"/>
      <c r="K5" s="901"/>
      <c r="L5" s="901"/>
      <c r="M5" s="901"/>
      <c r="N5" s="901"/>
      <c r="O5" s="902"/>
    </row>
    <row r="6" spans="2:15" ht="18" customHeight="1">
      <c r="B6" s="905" t="str">
        <f>Language!$E$228</f>
        <v>goals exact:</v>
      </c>
      <c r="C6" s="906"/>
      <c r="D6" s="906"/>
      <c r="E6" s="906"/>
      <c r="F6" s="300">
        <v>10</v>
      </c>
      <c r="H6" s="896" t="str">
        <f>Language!$E$239</f>
        <v>Minimum number for 'Many Goals' in the event of a tie:</v>
      </c>
      <c r="I6" s="897"/>
      <c r="J6" s="897"/>
      <c r="K6" s="897"/>
      <c r="L6" s="898"/>
      <c r="M6" s="295">
        <v>4</v>
      </c>
      <c r="N6" s="297"/>
      <c r="O6" s="290"/>
    </row>
    <row r="7" spans="2:15" ht="18" customHeight="1">
      <c r="B7" s="905" t="str">
        <f>Language!$E$227</f>
        <v>Many goals - good approximation</v>
      </c>
      <c r="C7" s="906"/>
      <c r="D7" s="906"/>
      <c r="E7" s="906"/>
      <c r="F7" s="300">
        <v>3</v>
      </c>
      <c r="H7" s="896" t="str">
        <f>Language!$E$240</f>
        <v>Minimum number for a large goal difference:</v>
      </c>
      <c r="I7" s="897"/>
      <c r="J7" s="897"/>
      <c r="K7" s="897"/>
      <c r="L7" s="898"/>
      <c r="M7" s="295">
        <v>4</v>
      </c>
      <c r="N7" s="298"/>
      <c r="O7" s="290"/>
    </row>
    <row r="8" spans="2:15" ht="18" customHeight="1">
      <c r="B8" s="915" t="str">
        <f>Language!$E$229</f>
        <v>correct team (knockout phase):</v>
      </c>
      <c r="C8" s="916"/>
      <c r="D8" s="916"/>
      <c r="E8" s="916"/>
      <c r="F8" s="301">
        <v>10</v>
      </c>
      <c r="H8" s="896" t="str">
        <f>Language!$E$243</f>
        <v>Minimum number for a large sum of goals:</v>
      </c>
      <c r="I8" s="897"/>
      <c r="J8" s="897"/>
      <c r="K8" s="897"/>
      <c r="L8" s="898"/>
      <c r="M8" s="295">
        <v>8</v>
      </c>
      <c r="O8" s="290"/>
    </row>
    <row r="9" spans="2:15" ht="18" customHeight="1" thickBot="1">
      <c r="B9" s="927" t="str">
        <f>Language!$E$235</f>
        <v>Final/Third-Place Winner:</v>
      </c>
      <c r="C9" s="928"/>
      <c r="D9" s="928"/>
      <c r="E9" s="928"/>
      <c r="F9" s="302">
        <v>10</v>
      </c>
      <c r="H9" s="907"/>
      <c r="I9" s="908"/>
      <c r="J9" s="908"/>
      <c r="K9" s="908"/>
      <c r="L9" s="908"/>
      <c r="M9" s="304"/>
      <c r="N9" s="304"/>
      <c r="O9" s="291"/>
    </row>
    <row r="10" spans="2:15" ht="15" thickTop="1"/>
    <row r="11" spans="2:15"/>
    <row r="12" spans="2:15" ht="16.2" thickBot="1">
      <c r="H12" s="917" t="str">
        <f>Language!$E$221</f>
        <v>Hint</v>
      </c>
      <c r="I12" s="917"/>
      <c r="J12" s="917"/>
      <c r="K12" s="917"/>
      <c r="L12" s="917"/>
      <c r="M12" s="917"/>
      <c r="N12" s="917"/>
      <c r="O12" s="917"/>
    </row>
    <row r="13" spans="2:15" ht="21.75" customHeight="1" thickTop="1">
      <c r="H13" s="921" t="s">
        <v>26</v>
      </c>
      <c r="I13" s="922"/>
      <c r="J13" s="922"/>
      <c r="K13" s="922"/>
      <c r="L13" s="922"/>
      <c r="M13" s="922"/>
      <c r="N13" s="922"/>
      <c r="O13" s="923"/>
    </row>
    <row r="14" spans="2:15" ht="15" customHeight="1">
      <c r="H14" s="909"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10"/>
      <c r="J14" s="910"/>
      <c r="K14" s="910"/>
      <c r="L14" s="910"/>
      <c r="M14" s="910"/>
      <c r="N14" s="910"/>
      <c r="O14" s="911"/>
    </row>
    <row r="15" spans="2:15" ht="15" customHeight="1">
      <c r="H15" s="909"/>
      <c r="I15" s="910"/>
      <c r="J15" s="910"/>
      <c r="K15" s="910"/>
      <c r="L15" s="910"/>
      <c r="M15" s="910"/>
      <c r="N15" s="910"/>
      <c r="O15" s="911"/>
    </row>
    <row r="16" spans="2:15" ht="15" customHeight="1">
      <c r="H16" s="909"/>
      <c r="I16" s="910"/>
      <c r="J16" s="910"/>
      <c r="K16" s="910"/>
      <c r="L16" s="910"/>
      <c r="M16" s="910"/>
      <c r="N16" s="910"/>
      <c r="O16" s="911"/>
    </row>
    <row r="17" spans="8:15" ht="15" customHeight="1">
      <c r="H17" s="909"/>
      <c r="I17" s="910"/>
      <c r="J17" s="910"/>
      <c r="K17" s="910"/>
      <c r="L17" s="910"/>
      <c r="M17" s="910"/>
      <c r="N17" s="910"/>
      <c r="O17" s="911"/>
    </row>
    <row r="18" spans="8:15" ht="15" customHeight="1">
      <c r="H18" s="918"/>
      <c r="I18" s="919"/>
      <c r="J18" s="919"/>
      <c r="K18" s="919"/>
      <c r="L18" s="919"/>
      <c r="M18" s="919"/>
      <c r="N18" s="919"/>
      <c r="O18" s="920"/>
    </row>
    <row r="19" spans="8:15" ht="30" customHeight="1">
      <c r="H19" s="924" t="s">
        <v>27</v>
      </c>
      <c r="I19" s="925"/>
      <c r="J19" s="925"/>
      <c r="K19" s="925"/>
      <c r="L19" s="925"/>
      <c r="M19" s="925"/>
      <c r="N19" s="925"/>
      <c r="O19" s="926"/>
    </row>
    <row r="20" spans="8:15" ht="15" customHeight="1">
      <c r="H20" s="909"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10"/>
      <c r="J20" s="910"/>
      <c r="K20" s="910"/>
      <c r="L20" s="910"/>
      <c r="M20" s="910"/>
      <c r="N20" s="910"/>
      <c r="O20" s="911"/>
    </row>
    <row r="21" spans="8:15">
      <c r="H21" s="909"/>
      <c r="I21" s="910"/>
      <c r="J21" s="910"/>
      <c r="K21" s="910"/>
      <c r="L21" s="910"/>
      <c r="M21" s="910"/>
      <c r="N21" s="910"/>
      <c r="O21" s="911"/>
    </row>
    <row r="22" spans="8:15">
      <c r="H22" s="909"/>
      <c r="I22" s="910"/>
      <c r="J22" s="910"/>
      <c r="K22" s="910"/>
      <c r="L22" s="910"/>
      <c r="M22" s="910"/>
      <c r="N22" s="910"/>
      <c r="O22" s="911"/>
    </row>
    <row r="23" spans="8:15">
      <c r="H23" s="909"/>
      <c r="I23" s="910"/>
      <c r="J23" s="910"/>
      <c r="K23" s="910"/>
      <c r="L23" s="910"/>
      <c r="M23" s="910"/>
      <c r="N23" s="910"/>
      <c r="O23" s="911"/>
    </row>
    <row r="24" spans="8:15">
      <c r="H24" s="909"/>
      <c r="I24" s="910"/>
      <c r="J24" s="910"/>
      <c r="K24" s="910"/>
      <c r="L24" s="910"/>
      <c r="M24" s="910"/>
      <c r="N24" s="910"/>
      <c r="O24" s="911"/>
    </row>
    <row r="25" spans="8:15">
      <c r="H25" s="909"/>
      <c r="I25" s="910"/>
      <c r="J25" s="910"/>
      <c r="K25" s="910"/>
      <c r="L25" s="910"/>
      <c r="M25" s="910"/>
      <c r="N25" s="910"/>
      <c r="O25" s="911"/>
    </row>
    <row r="26" spans="8:15">
      <c r="H26" s="909"/>
      <c r="I26" s="910"/>
      <c r="J26" s="910"/>
      <c r="K26" s="910"/>
      <c r="L26" s="910"/>
      <c r="M26" s="910"/>
      <c r="N26" s="910"/>
      <c r="O26" s="911"/>
    </row>
    <row r="27" spans="8:15">
      <c r="H27" s="909"/>
      <c r="I27" s="910"/>
      <c r="J27" s="910"/>
      <c r="K27" s="910"/>
      <c r="L27" s="910"/>
      <c r="M27" s="910"/>
      <c r="N27" s="910"/>
      <c r="O27" s="911"/>
    </row>
    <row r="28" spans="8:15" ht="15" thickBot="1">
      <c r="H28" s="912"/>
      <c r="I28" s="913"/>
      <c r="J28" s="913"/>
      <c r="K28" s="913"/>
      <c r="L28" s="913"/>
      <c r="M28" s="913"/>
      <c r="N28" s="913"/>
      <c r="O28" s="914"/>
    </row>
    <row r="29" spans="8:15" ht="15" thickTop="1"/>
    <row r="30" spans="8:15"/>
    <row r="31" spans="8:1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Panayiotis Christofi</cp:lastModifiedBy>
  <cp:lastPrinted>2024-08-12T08:42:52Z</cp:lastPrinted>
  <dcterms:created xsi:type="dcterms:W3CDTF">2018-06-13T10:24:55Z</dcterms:created>
  <dcterms:modified xsi:type="dcterms:W3CDTF">2026-05-14T12:01:53Z</dcterms:modified>
</cp:coreProperties>
</file>